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TONG HOP THIEU DUOI 10 SV" sheetId="3" r:id="rId1"/>
  </sheets>
  <calcPr calcId="124519"/>
</workbook>
</file>

<file path=xl/calcChain.xml><?xml version="1.0" encoding="utf-8"?>
<calcChain xmlns="http://schemas.openxmlformats.org/spreadsheetml/2006/main">
  <c r="I433" i="3"/>
  <c r="K433" s="1"/>
  <c r="J432"/>
  <c r="I432"/>
  <c r="J431"/>
  <c r="I431"/>
  <c r="I430"/>
  <c r="K430" s="1"/>
  <c r="J429"/>
  <c r="I429"/>
  <c r="K429" s="1"/>
  <c r="J428"/>
  <c r="I428"/>
  <c r="K428" s="1"/>
  <c r="J427"/>
  <c r="I427"/>
  <c r="K427" s="1"/>
  <c r="J426"/>
  <c r="I426"/>
  <c r="K426" s="1"/>
  <c r="J425"/>
  <c r="I425"/>
  <c r="K425" s="1"/>
  <c r="J424"/>
  <c r="I424"/>
  <c r="K424" s="1"/>
  <c r="J423"/>
  <c r="I423"/>
  <c r="K423" s="1"/>
  <c r="J422"/>
  <c r="I422"/>
  <c r="K422" s="1"/>
  <c r="J421"/>
  <c r="I421"/>
  <c r="K421" s="1"/>
  <c r="J420"/>
  <c r="I420"/>
  <c r="K420" s="1"/>
  <c r="J419"/>
  <c r="I419"/>
  <c r="K419" s="1"/>
  <c r="J418"/>
  <c r="I418"/>
  <c r="K418" s="1"/>
  <c r="J417"/>
  <c r="I417"/>
  <c r="K417" s="1"/>
  <c r="J416"/>
  <c r="I416"/>
  <c r="K416" s="1"/>
  <c r="J415"/>
  <c r="I415"/>
  <c r="K415" s="1"/>
  <c r="J414"/>
  <c r="I414"/>
  <c r="K414" s="1"/>
  <c r="J413"/>
  <c r="I413"/>
  <c r="K413" s="1"/>
  <c r="J412"/>
  <c r="I412"/>
  <c r="K412" s="1"/>
  <c r="J411"/>
  <c r="I411"/>
  <c r="K411" s="1"/>
  <c r="J410"/>
  <c r="I410"/>
  <c r="K410" s="1"/>
  <c r="J409"/>
  <c r="I409"/>
  <c r="K409" s="1"/>
  <c r="J408"/>
  <c r="I408"/>
  <c r="K408" s="1"/>
  <c r="J407"/>
  <c r="I407"/>
  <c r="K407" s="1"/>
  <c r="J406"/>
  <c r="I406"/>
  <c r="K406" s="1"/>
  <c r="J405"/>
  <c r="K405" s="1"/>
  <c r="J404"/>
  <c r="K404" s="1"/>
  <c r="J403"/>
  <c r="I403"/>
  <c r="K403" s="1"/>
  <c r="J402"/>
  <c r="I402"/>
  <c r="K402" s="1"/>
  <c r="J401"/>
  <c r="I401"/>
  <c r="K401" s="1"/>
  <c r="J400"/>
  <c r="I400"/>
  <c r="K400" s="1"/>
  <c r="J399"/>
  <c r="I399"/>
  <c r="K399" s="1"/>
  <c r="J398"/>
  <c r="I398"/>
  <c r="K398" s="1"/>
  <c r="J397"/>
  <c r="I397"/>
  <c r="K397" s="1"/>
  <c r="J396"/>
  <c r="I396"/>
  <c r="K396" s="1"/>
  <c r="J395"/>
  <c r="I395"/>
  <c r="K395" s="1"/>
  <c r="J394"/>
  <c r="I394"/>
  <c r="K394" s="1"/>
  <c r="I393"/>
  <c r="K393" s="1"/>
  <c r="I392"/>
  <c r="K392" s="1"/>
  <c r="I391"/>
  <c r="K391" s="1"/>
  <c r="I390"/>
  <c r="K390" s="1"/>
  <c r="K389"/>
  <c r="K388"/>
  <c r="I388"/>
  <c r="K387"/>
  <c r="I387"/>
  <c r="K386"/>
  <c r="I386"/>
  <c r="J385"/>
  <c r="I385"/>
  <c r="J384"/>
  <c r="I384"/>
  <c r="J383"/>
  <c r="I383"/>
  <c r="J382"/>
  <c r="I382"/>
  <c r="J381"/>
  <c r="I381"/>
  <c r="J380"/>
  <c r="I380"/>
  <c r="J379"/>
  <c r="I379"/>
  <c r="I378"/>
  <c r="K378" s="1"/>
  <c r="I377"/>
  <c r="K377" s="1"/>
  <c r="I376"/>
  <c r="K376" s="1"/>
  <c r="I375"/>
  <c r="K375" s="1"/>
  <c r="I374"/>
  <c r="K374" s="1"/>
  <c r="J373"/>
  <c r="I373"/>
  <c r="K373" s="1"/>
  <c r="J372"/>
  <c r="I372"/>
  <c r="K372" s="1"/>
  <c r="J371"/>
  <c r="I371"/>
  <c r="K371" s="1"/>
  <c r="J370"/>
  <c r="I370"/>
  <c r="K370" s="1"/>
  <c r="J369"/>
  <c r="I369"/>
  <c r="K369" s="1"/>
  <c r="J368"/>
  <c r="I368"/>
  <c r="K368" s="1"/>
  <c r="J367"/>
  <c r="I367"/>
  <c r="K367" s="1"/>
  <c r="J366"/>
  <c r="I366"/>
  <c r="K366" s="1"/>
  <c r="K365"/>
  <c r="K364"/>
  <c r="K363"/>
  <c r="K362"/>
  <c r="K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I351"/>
  <c r="K351" s="1"/>
  <c r="J350"/>
  <c r="I350"/>
  <c r="K350" s="1"/>
  <c r="J349"/>
  <c r="I349"/>
  <c r="K349" s="1"/>
  <c r="K348"/>
  <c r="K347"/>
  <c r="K346"/>
  <c r="J345"/>
  <c r="I345"/>
  <c r="K344"/>
  <c r="I344"/>
  <c r="J343"/>
  <c r="I343"/>
  <c r="J342"/>
  <c r="I342"/>
  <c r="J341"/>
  <c r="I341"/>
  <c r="J340"/>
  <c r="I340"/>
  <c r="J339"/>
  <c r="I339"/>
  <c r="J338"/>
  <c r="K338" s="1"/>
  <c r="J337"/>
  <c r="K337" s="1"/>
  <c r="J336"/>
  <c r="K336" s="1"/>
  <c r="J335"/>
  <c r="I335"/>
  <c r="K335" s="1"/>
  <c r="J334"/>
  <c r="I334"/>
  <c r="K334" s="1"/>
  <c r="J333"/>
  <c r="I333"/>
  <c r="K333" s="1"/>
  <c r="J332"/>
  <c r="I332"/>
  <c r="K332" s="1"/>
  <c r="J331"/>
  <c r="I331"/>
  <c r="K331" s="1"/>
  <c r="J330"/>
  <c r="I330"/>
  <c r="K330" s="1"/>
  <c r="J329"/>
  <c r="I329"/>
  <c r="K329" s="1"/>
  <c r="J328"/>
  <c r="I328"/>
  <c r="K328" s="1"/>
  <c r="J327"/>
  <c r="I327"/>
  <c r="K327" s="1"/>
  <c r="J326"/>
  <c r="I326"/>
  <c r="K326" s="1"/>
  <c r="J325"/>
  <c r="I325"/>
  <c r="K325" s="1"/>
  <c r="J324"/>
  <c r="I324"/>
  <c r="K324" s="1"/>
  <c r="J323"/>
  <c r="I323"/>
  <c r="K323" s="1"/>
  <c r="J322"/>
  <c r="K322" s="1"/>
  <c r="J321"/>
  <c r="K321" s="1"/>
  <c r="J320"/>
  <c r="K320" s="1"/>
  <c r="J319"/>
  <c r="K319" s="1"/>
  <c r="J318"/>
  <c r="K318" s="1"/>
  <c r="J317"/>
  <c r="K317" s="1"/>
  <c r="J316"/>
  <c r="I316"/>
  <c r="K316" s="1"/>
  <c r="J315"/>
  <c r="I315"/>
  <c r="K315" s="1"/>
  <c r="J314"/>
  <c r="I314"/>
  <c r="K314" s="1"/>
  <c r="J313"/>
  <c r="I313"/>
  <c r="K313" s="1"/>
  <c r="J312"/>
  <c r="I312"/>
  <c r="K312" s="1"/>
  <c r="J311"/>
  <c r="I311"/>
  <c r="K311" s="1"/>
  <c r="J310"/>
  <c r="I310"/>
  <c r="K310" s="1"/>
  <c r="J309"/>
  <c r="I309"/>
  <c r="K309" s="1"/>
  <c r="J308"/>
  <c r="I308"/>
  <c r="K308" s="1"/>
  <c r="J307"/>
  <c r="I307"/>
  <c r="K307" s="1"/>
  <c r="J306"/>
  <c r="I306"/>
  <c r="K306" s="1"/>
  <c r="J305"/>
  <c r="I305"/>
  <c r="K305" s="1"/>
  <c r="J304"/>
  <c r="I304"/>
  <c r="K304" s="1"/>
  <c r="J303"/>
  <c r="I303"/>
  <c r="K303" s="1"/>
  <c r="J302"/>
  <c r="K302" s="1"/>
  <c r="J301"/>
  <c r="K301" s="1"/>
  <c r="J300"/>
  <c r="K300" s="1"/>
  <c r="J299"/>
  <c r="K299" s="1"/>
  <c r="J298"/>
  <c r="I298"/>
  <c r="K298" s="1"/>
  <c r="J297"/>
  <c r="I297"/>
  <c r="K297" s="1"/>
  <c r="J296"/>
  <c r="I296"/>
  <c r="K296" s="1"/>
  <c r="J295"/>
  <c r="I295"/>
  <c r="K295" s="1"/>
  <c r="J294"/>
  <c r="I294"/>
  <c r="K294" s="1"/>
  <c r="J293"/>
  <c r="I293"/>
  <c r="K293" s="1"/>
  <c r="J292"/>
  <c r="I292"/>
  <c r="K292" s="1"/>
  <c r="J291"/>
  <c r="I291"/>
  <c r="K291" s="1"/>
  <c r="J290"/>
  <c r="I290"/>
  <c r="K290" s="1"/>
  <c r="J289"/>
  <c r="I289"/>
  <c r="K289" s="1"/>
  <c r="J288"/>
  <c r="I288"/>
  <c r="K288" s="1"/>
  <c r="J287"/>
  <c r="I287"/>
  <c r="K287" s="1"/>
  <c r="K286"/>
  <c r="K285"/>
  <c r="J284"/>
  <c r="I284"/>
  <c r="K284" s="1"/>
  <c r="J283"/>
  <c r="K283" s="1"/>
  <c r="J282"/>
  <c r="K282" s="1"/>
  <c r="J281"/>
  <c r="K281" s="1"/>
  <c r="J280"/>
  <c r="K280" s="1"/>
  <c r="K278"/>
  <c r="K277"/>
  <c r="K276"/>
  <c r="K275"/>
  <c r="J274"/>
  <c r="K274" s="1"/>
  <c r="K273"/>
  <c r="K272"/>
  <c r="K271"/>
  <c r="J270"/>
  <c r="K270" s="1"/>
  <c r="K269"/>
  <c r="J269"/>
  <c r="K268"/>
  <c r="J268"/>
  <c r="K267"/>
  <c r="J267"/>
  <c r="K266"/>
  <c r="J266"/>
  <c r="K265"/>
  <c r="J265"/>
  <c r="K264"/>
  <c r="I264"/>
  <c r="J263"/>
  <c r="I263"/>
  <c r="J262"/>
  <c r="I262"/>
  <c r="J261"/>
  <c r="I261"/>
  <c r="J260"/>
  <c r="I260"/>
  <c r="K259"/>
  <c r="J259"/>
  <c r="K258"/>
  <c r="K257"/>
  <c r="J256"/>
  <c r="I256"/>
  <c r="K255"/>
  <c r="K254"/>
  <c r="J253"/>
  <c r="I253"/>
  <c r="K252"/>
  <c r="K251"/>
  <c r="K250"/>
  <c r="J249"/>
  <c r="I249"/>
  <c r="K249" s="1"/>
  <c r="K248"/>
  <c r="K247"/>
  <c r="K246"/>
  <c r="K245"/>
  <c r="K244"/>
  <c r="K243"/>
  <c r="J242"/>
  <c r="I242"/>
  <c r="K242" s="1"/>
  <c r="J241"/>
  <c r="I241"/>
  <c r="K241" s="1"/>
  <c r="J240"/>
  <c r="I240"/>
  <c r="K240" s="1"/>
  <c r="J239"/>
  <c r="I239"/>
  <c r="K239" s="1"/>
  <c r="I238"/>
  <c r="K238" s="1"/>
  <c r="J237"/>
  <c r="I237"/>
  <c r="K236"/>
  <c r="I236"/>
  <c r="I235"/>
  <c r="K235" s="1"/>
  <c r="J234"/>
  <c r="I234"/>
  <c r="J233"/>
  <c r="I233"/>
  <c r="J232"/>
  <c r="I232"/>
  <c r="K232" s="1"/>
  <c r="J231"/>
  <c r="I231"/>
  <c r="K231" s="1"/>
  <c r="J230"/>
  <c r="I230"/>
  <c r="K230" s="1"/>
  <c r="J229"/>
  <c r="I229"/>
  <c r="K229" s="1"/>
  <c r="J228"/>
  <c r="I228"/>
  <c r="K228" s="1"/>
  <c r="J227"/>
  <c r="I227"/>
  <c r="K227" s="1"/>
  <c r="J226"/>
  <c r="I226"/>
  <c r="K226" s="1"/>
  <c r="J225"/>
  <c r="I225"/>
  <c r="K225" s="1"/>
  <c r="J224"/>
  <c r="I224"/>
  <c r="K224" s="1"/>
  <c r="J223"/>
  <c r="I223"/>
  <c r="K223" s="1"/>
  <c r="J221"/>
  <c r="I221"/>
  <c r="K221" s="1"/>
  <c r="I220"/>
  <c r="K220" s="1"/>
  <c r="I219"/>
  <c r="K219" s="1"/>
  <c r="I218"/>
  <c r="K218" s="1"/>
  <c r="I217"/>
  <c r="K217" s="1"/>
  <c r="J216"/>
  <c r="I216"/>
  <c r="J215"/>
  <c r="I215"/>
  <c r="J214"/>
  <c r="I214"/>
  <c r="M213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I191"/>
  <c r="K191" s="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J167"/>
  <c r="I167"/>
  <c r="J166"/>
  <c r="I166"/>
  <c r="J165"/>
  <c r="I165"/>
  <c r="I164"/>
  <c r="K164" s="1"/>
  <c r="I163"/>
  <c r="K163" s="1"/>
  <c r="I162"/>
  <c r="K162" s="1"/>
  <c r="I161"/>
  <c r="K161" s="1"/>
  <c r="I160"/>
  <c r="K160" s="1"/>
  <c r="I159"/>
  <c r="K159" s="1"/>
  <c r="K158"/>
  <c r="K157"/>
  <c r="K156"/>
  <c r="K155"/>
  <c r="K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I141"/>
  <c r="K141" s="1"/>
  <c r="I140"/>
  <c r="K140" s="1"/>
  <c r="J139"/>
  <c r="I139"/>
  <c r="J138"/>
  <c r="I138"/>
  <c r="J137"/>
  <c r="I137"/>
  <c r="K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K109"/>
  <c r="K108"/>
  <c r="J107"/>
  <c r="I107"/>
  <c r="J106"/>
  <c r="I106"/>
  <c r="J105"/>
  <c r="I105"/>
  <c r="J104"/>
  <c r="I104"/>
  <c r="J103"/>
  <c r="I103"/>
  <c r="J102"/>
  <c r="I102"/>
  <c r="J101"/>
  <c r="I101"/>
  <c r="J100"/>
  <c r="I100"/>
  <c r="K99"/>
  <c r="K98"/>
  <c r="K97"/>
  <c r="K96"/>
  <c r="K95"/>
  <c r="J94"/>
  <c r="I94"/>
  <c r="J93"/>
  <c r="I93"/>
  <c r="J92"/>
  <c r="I92"/>
  <c r="J91"/>
  <c r="I91"/>
  <c r="J90"/>
  <c r="I90"/>
  <c r="J89"/>
  <c r="I89"/>
  <c r="I88"/>
  <c r="K88" s="1"/>
  <c r="I87"/>
  <c r="K87" s="1"/>
  <c r="I86"/>
  <c r="K86" s="1"/>
  <c r="J85"/>
  <c r="I85"/>
  <c r="J84"/>
  <c r="I84"/>
  <c r="J83"/>
  <c r="I83"/>
  <c r="K82"/>
  <c r="K81"/>
  <c r="K80"/>
  <c r="K79"/>
  <c r="J78"/>
  <c r="I78"/>
  <c r="K77"/>
  <c r="J76"/>
  <c r="I76"/>
  <c r="J75"/>
  <c r="I75"/>
  <c r="J74"/>
  <c r="I74"/>
  <c r="J73"/>
  <c r="I73"/>
  <c r="J72"/>
  <c r="I72"/>
  <c r="J71"/>
  <c r="I71"/>
  <c r="J70"/>
  <c r="I70"/>
  <c r="I69"/>
  <c r="K69" s="1"/>
  <c r="I68"/>
  <c r="K68" s="1"/>
  <c r="J67"/>
  <c r="I67"/>
  <c r="J66"/>
  <c r="I66"/>
  <c r="J65"/>
  <c r="I65"/>
  <c r="J64"/>
  <c r="I64"/>
  <c r="J63"/>
  <c r="I63"/>
  <c r="J62"/>
  <c r="I62"/>
  <c r="K61"/>
  <c r="K60"/>
  <c r="K59"/>
  <c r="K58"/>
  <c r="K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K42" s="1"/>
  <c r="J41"/>
  <c r="K41" s="1"/>
  <c r="J40"/>
  <c r="K40" s="1"/>
  <c r="J39"/>
  <c r="K39" s="1"/>
  <c r="J38"/>
  <c r="K38" s="1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K62" l="1"/>
  <c r="K63"/>
  <c r="K64"/>
  <c r="K65"/>
  <c r="K66"/>
  <c r="K67"/>
  <c r="K78"/>
  <c r="K83"/>
  <c r="K84"/>
  <c r="K85"/>
  <c r="K100"/>
  <c r="K101"/>
  <c r="K102"/>
  <c r="K103"/>
  <c r="K104"/>
  <c r="K105"/>
  <c r="K106"/>
  <c r="K107"/>
  <c r="K110"/>
  <c r="K111"/>
  <c r="K112"/>
  <c r="K113"/>
  <c r="K114"/>
  <c r="K115"/>
  <c r="K116"/>
  <c r="K137"/>
  <c r="K138"/>
  <c r="K139"/>
  <c r="K142"/>
  <c r="K143"/>
  <c r="K144"/>
  <c r="K145"/>
  <c r="K146"/>
  <c r="K147"/>
  <c r="K148"/>
  <c r="K149"/>
  <c r="K150"/>
  <c r="K151"/>
  <c r="K152"/>
  <c r="K153"/>
  <c r="K177"/>
  <c r="K178"/>
  <c r="K179"/>
  <c r="K180"/>
  <c r="K181"/>
  <c r="K182"/>
  <c r="K183"/>
  <c r="K184"/>
  <c r="K185"/>
  <c r="K186"/>
  <c r="K187"/>
  <c r="K188"/>
  <c r="K189"/>
  <c r="K190"/>
  <c r="K214"/>
  <c r="K215"/>
  <c r="K21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43"/>
  <c r="K44"/>
  <c r="K45"/>
  <c r="K46"/>
  <c r="K47"/>
  <c r="K48"/>
  <c r="K49"/>
  <c r="K50"/>
  <c r="K51"/>
  <c r="K52"/>
  <c r="K53"/>
  <c r="K54"/>
  <c r="K55"/>
  <c r="K56"/>
  <c r="K70"/>
  <c r="K71"/>
  <c r="K72"/>
  <c r="K73"/>
  <c r="K74"/>
  <c r="K75"/>
  <c r="K76"/>
  <c r="K89"/>
  <c r="K90"/>
  <c r="K91"/>
  <c r="K92"/>
  <c r="K93"/>
  <c r="K94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65"/>
  <c r="K166"/>
  <c r="K167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37"/>
  <c r="K253"/>
  <c r="K256"/>
  <c r="K260"/>
  <c r="K261"/>
  <c r="K262"/>
  <c r="K263"/>
  <c r="K339"/>
  <c r="K340"/>
  <c r="K341"/>
  <c r="K342"/>
  <c r="K343"/>
  <c r="K345"/>
  <c r="K352"/>
  <c r="K353"/>
  <c r="K354"/>
  <c r="K355"/>
  <c r="K356"/>
  <c r="K357"/>
  <c r="K358"/>
  <c r="K359"/>
  <c r="K360"/>
  <c r="K379"/>
  <c r="K380"/>
  <c r="K381"/>
  <c r="K382"/>
  <c r="K383"/>
  <c r="K384"/>
  <c r="K385"/>
  <c r="K431"/>
  <c r="K432"/>
  <c r="K434" l="1"/>
</calcChain>
</file>

<file path=xl/sharedStrings.xml><?xml version="1.0" encoding="utf-8"?>
<sst xmlns="http://schemas.openxmlformats.org/spreadsheetml/2006/main" count="2668" uniqueCount="877">
  <si>
    <t>STT</t>
  </si>
  <si>
    <t>MÃ MÔN</t>
  </si>
  <si>
    <t>TÊN MÔN</t>
  </si>
  <si>
    <t>MÃ SV</t>
  </si>
  <si>
    <t xml:space="preserve"> ĐK học lại</t>
  </si>
  <si>
    <t>ĐK học lại</t>
  </si>
  <si>
    <t xml:space="preserve"> TH KINH TẾ K12B</t>
  </si>
  <si>
    <t>DTC135D3404060055</t>
  </si>
  <si>
    <t>ĐK học nâng điểm</t>
  </si>
  <si>
    <t>QTVP_K13A</t>
  </si>
  <si>
    <t>DTC135D3404050168</t>
  </si>
  <si>
    <t>Nguyễn Trung Tuấn</t>
  </si>
  <si>
    <t>DTC15HD3404050038</t>
  </si>
  <si>
    <t>HTTT_QL_K14A</t>
  </si>
  <si>
    <t>DTC135D3404050077</t>
  </si>
  <si>
    <t xml:space="preserve"> ĐK học</t>
  </si>
  <si>
    <t>DST221</t>
  </si>
  <si>
    <t>DTC1151280097</t>
  </si>
  <si>
    <t>DTC135D4802010039</t>
  </si>
  <si>
    <t>Đợt 6 kỳ 1-2016-2017</t>
  </si>
  <si>
    <t>Anh văn 1-1-16-6 (CT1.K1.16.17.D6.N01) 6 sv</t>
  </si>
  <si>
    <t>DTC121C4802010119</t>
  </si>
  <si>
    <t>ĐK học</t>
  </si>
  <si>
    <t>Cao đẳng K11</t>
  </si>
  <si>
    <t>Đồ họa máy tính-1-16-6 
(CT1.K1.CĐCNTT.16.17.D6.N001) 4 sv</t>
  </si>
  <si>
    <t>DTC121C4802010076</t>
  </si>
  <si>
    <t xml:space="preserve">Kỹ thuật truyền số liệu 1-1-16-6 (CT1.K1.16.17.D6.N01)
</t>
  </si>
  <si>
    <t>DTC121C5103020037</t>
  </si>
  <si>
    <t>Thực tập cơ sở-1-16-6 
(CT1.K1.CNTT.16.17.D6.N01) 8 sv</t>
  </si>
  <si>
    <t>DTC121C4802010006</t>
  </si>
  <si>
    <t>Đợt 7 kỳ 1-2016-2017</t>
  </si>
  <si>
    <t>Tiếng anh CN (8 sv ĐK)</t>
  </si>
  <si>
    <t>CĐ K11B</t>
  </si>
  <si>
    <t>Đợt 9 kỳ 1-2016-2017</t>
  </si>
  <si>
    <t>Bóng rổ 1 sv</t>
  </si>
  <si>
    <t>DTC121C4802010117</t>
  </si>
  <si>
    <t>Đợt 3-2016-2017-kỳ 1</t>
  </si>
  <si>
    <t>kế toán máy (2sv)</t>
  </si>
  <si>
    <t>DTC0951230069</t>
  </si>
  <si>
    <t>TH KINH TẾ K9A</t>
  </si>
  <si>
    <t>Đợt 6-2016-2017 kỳ 1</t>
  </si>
  <si>
    <t>COS321</t>
  </si>
  <si>
    <t>KTĐ-ĐT K12A</t>
  </si>
  <si>
    <t>DTC135D5103020165</t>
  </si>
  <si>
    <t>DTC135D5103010071</t>
  </si>
  <si>
    <t>DTC125D5103022122</t>
  </si>
  <si>
    <t>ĐTƯD_K11A</t>
  </si>
  <si>
    <t>Ghép</t>
  </si>
  <si>
    <t>DOT331</t>
  </si>
  <si>
    <t>DTC13ND4802010003</t>
  </si>
  <si>
    <t>CNTT K12C</t>
  </si>
  <si>
    <t>DTC11M1200072</t>
  </si>
  <si>
    <t>CNTT K10D</t>
  </si>
  <si>
    <t>CĐ CNTT K11</t>
  </si>
  <si>
    <t>DTA221</t>
  </si>
  <si>
    <t>Kỹ thuật số và ứng dụng-1-16-6 
(CT1.K1.16.17.D6.N01)</t>
  </si>
  <si>
    <t>CNĐTOTO K10A</t>
  </si>
  <si>
    <t>DTC1151260087</t>
  </si>
  <si>
    <t>CIT221</t>
  </si>
  <si>
    <t>DTC1051200001</t>
  </si>
  <si>
    <t>HTTT K9C</t>
  </si>
  <si>
    <t>DTC10M1200140</t>
  </si>
  <si>
    <t>DTC10M1200033</t>
  </si>
  <si>
    <t>DTC09M1200053</t>
  </si>
  <si>
    <t>DTC1051200075</t>
  </si>
  <si>
    <t>KHMT K9B</t>
  </si>
  <si>
    <t>DTC1051200014</t>
  </si>
  <si>
    <t>ANM K9A</t>
  </si>
  <si>
    <t>DTC1051200187</t>
  </si>
  <si>
    <t>OSD331</t>
  </si>
  <si>
    <t>DTC135D4802010310</t>
  </si>
  <si>
    <t>CNTT_K12C</t>
  </si>
  <si>
    <t>DTC135D4802010801</t>
  </si>
  <si>
    <t>DTC135D4802010288</t>
  </si>
  <si>
    <t>HTTT_K12A</t>
  </si>
  <si>
    <t>DTC135D3404050180</t>
  </si>
  <si>
    <t>DTC1151200031</t>
  </si>
  <si>
    <t>CNTT K10A</t>
  </si>
  <si>
    <t>DTC125D4802010056</t>
  </si>
  <si>
    <t>CNTT K11A</t>
  </si>
  <si>
    <t>DTC1151220032</t>
  </si>
  <si>
    <t>KTPM K10A</t>
  </si>
  <si>
    <t>DTC125D4801040010</t>
  </si>
  <si>
    <t>PRM321</t>
  </si>
  <si>
    <t>Phương pháp luận lập trình-1-16-6 
(CT1.K1.16.17.D6.N01)</t>
  </si>
  <si>
    <t>DTC1151220012</t>
  </si>
  <si>
    <t>DTC1151220046</t>
  </si>
  <si>
    <t>KTPM K10B</t>
  </si>
  <si>
    <t>DTC1151220001</t>
  </si>
  <si>
    <t>DTC135D4801030136</t>
  </si>
  <si>
    <t>KTPM K12B</t>
  </si>
  <si>
    <t>DTC1151220002</t>
  </si>
  <si>
    <t>DTC11M1200023</t>
  </si>
  <si>
    <t xml:space="preserve">ĐK học lại </t>
  </si>
  <si>
    <t>Hệ thống thông tin địa lý (3 sv; 2 sv liên thông)</t>
  </si>
  <si>
    <t>Đợt 6-kỳ 2-2016-2017</t>
  </si>
  <si>
    <t>Kỹ năng thuyết trình-2-16-6 (K12 QTVP.K2.D6.N01) 6 sv</t>
  </si>
  <si>
    <t>Lò Thanh Bình</t>
  </si>
  <si>
    <t>QTVP_K12A</t>
  </si>
  <si>
    <t>Phương pháp nghiên cứu Khoa học-2-16-6 (K11 KTE.K2.D6.N01) 9 sv</t>
  </si>
  <si>
    <t>DTC125D3404050024</t>
  </si>
  <si>
    <t>Ngô Thị Nhung</t>
  </si>
  <si>
    <t>TH KẾ TOÁN K11A</t>
  </si>
  <si>
    <t>DTC1151200112</t>
  </si>
  <si>
    <t>Nguyễn Tiến Dũng</t>
  </si>
  <si>
    <t>CNTT K10C</t>
  </si>
  <si>
    <t>DTC15TD3404050003</t>
  </si>
  <si>
    <t>Hoàng Thị Khánh Như</t>
  </si>
  <si>
    <t>DHLT_HTTTQL_K14A</t>
  </si>
  <si>
    <t>DTC15TD3404050001</t>
  </si>
  <si>
    <t>La Thị Tòng</t>
  </si>
  <si>
    <t>Đợt 7 kỳ 2-2016-2017</t>
  </si>
  <si>
    <t xml:space="preserve"> ERS321</t>
  </si>
  <si>
    <t>Hệ thống điều khiển thời gian thực-2-16-7 (K11.CT3.K2.16.17.D7.N0101)</t>
  </si>
  <si>
    <t>DTC125D5103030010</t>
  </si>
  <si>
    <t>Phạm Thành Sơn</t>
  </si>
  <si>
    <t>ĐKTĐ K11A</t>
  </si>
  <si>
    <t>ĐHCQ K11</t>
  </si>
  <si>
    <t>Đợt 8 kỳ 2-2016-2017</t>
  </si>
  <si>
    <t>Hệ thống thông tin quản lý-2-16-8 (K12.KT.CT.D8.K2.N01) 5 sv</t>
  </si>
  <si>
    <t>DTC15TD3404060001</t>
  </si>
  <si>
    <t>Quách Thị Hải Lý</t>
  </si>
  <si>
    <t>ĐHLT_QTVP_K14A</t>
  </si>
  <si>
    <t>Mạng máy tính và ứng dụng-2-16-8 (K12.KT.CT.D8.K2.N01) 4 sv</t>
  </si>
  <si>
    <t>ITD221</t>
  </si>
  <si>
    <t>Nhập môn công tác văn thư-2-16-8 (K12.KT.CT.D8.K2.N01) 3 sv</t>
  </si>
  <si>
    <t>DTC0951200078</t>
  </si>
  <si>
    <t>Hoàng Quyết</t>
  </si>
  <si>
    <t>ĐHCQ K12</t>
  </si>
  <si>
    <t>Phân vùng kinh tế-2-16-8 (K12.KT.CT.D8.K2.N01) 5 sv</t>
  </si>
  <si>
    <t>Đàm Văn Đại</t>
  </si>
  <si>
    <t>TMĐT K10A</t>
  </si>
  <si>
    <t>DTC1051230349</t>
  </si>
  <si>
    <t>Bế Nhật Hội</t>
  </si>
  <si>
    <t>TH KINH TẾ K10A</t>
  </si>
  <si>
    <t>MAS231</t>
  </si>
  <si>
    <t>Quản trị học-2-16-8 (K12.KT.CT.D8.K2.N01) 6 sv</t>
  </si>
  <si>
    <t>DTC155D3401990040</t>
  </si>
  <si>
    <t>Đào Trung Quyết</t>
  </si>
  <si>
    <t>TMĐT_K14A</t>
  </si>
  <si>
    <t>ĐHCQ K11, 12, 14
DHLT 
(ghép)</t>
  </si>
  <si>
    <t>Ngô Việt Hùng</t>
  </si>
  <si>
    <t>TH KINH TE K9C</t>
  </si>
  <si>
    <t>SOE221</t>
  </si>
  <si>
    <t>Công nghệ phần mềm-2-16-8 (K11.CT.K2.16.17.D8.N01)</t>
  </si>
  <si>
    <t>DTC0851200131</t>
  </si>
  <si>
    <t>Trương Đức Thắng</t>
  </si>
  <si>
    <t>KHMT K7G</t>
  </si>
  <si>
    <t>Kỹ thuật vi điện tử-2-16-8 (K11.CT.K2.16.17.D8.N01)3 sv</t>
  </si>
  <si>
    <t>DTC135D5103020026</t>
  </si>
  <si>
    <t>Đinh Mạnh Hùng</t>
  </si>
  <si>
    <t>CN&amp;TBDĐ K12A</t>
  </si>
  <si>
    <t>Lập trình nhúng-2-16-8 (K11.CT.K2.16.17.D8.N01) 5 sv</t>
  </si>
  <si>
    <t>Nguyễn Đức Anh</t>
  </si>
  <si>
    <t>DTC0951210035</t>
  </si>
  <si>
    <t>Nguyễn Trọng Huấn</t>
  </si>
  <si>
    <t>HTVT_K11A</t>
  </si>
  <si>
    <t>DTC125D5103022114</t>
  </si>
  <si>
    <t>Đào Hoàng Thế Sơn</t>
  </si>
  <si>
    <t>ADS231</t>
  </si>
  <si>
    <t>Phân tích thiết kế hệ thống thông tin-2-16-8 (K11.CT.K2.16.17.D8.N01) 8 sv</t>
  </si>
  <si>
    <t>DTC125D4801030018</t>
  </si>
  <si>
    <t>Tạ Văn Hiêú</t>
  </si>
  <si>
    <t>KTPM_K11A</t>
  </si>
  <si>
    <t>ĐHCQ K11,
 12, 13</t>
  </si>
  <si>
    <t>DTC135D4802010438</t>
  </si>
  <si>
    <t>Ngô Thị Hương</t>
  </si>
  <si>
    <t>PTE421</t>
  </si>
  <si>
    <t>Thực hành điện tử &amp; kỹ thuật số 1-2-16-8 (K11.CT.K2.16.17.D8.N01) 6 sv</t>
  </si>
  <si>
    <t>DTC1051210029</t>
  </si>
  <si>
    <t>Phạm Văn Lực</t>
  </si>
  <si>
    <t>CNVT K9A</t>
  </si>
  <si>
    <t>ĐHCQ K11,
CĐCQ (ghép)</t>
  </si>
  <si>
    <t>DTC1051210092</t>
  </si>
  <si>
    <t>Lê Xuân Nguyên</t>
  </si>
  <si>
    <t>CNVT K9B</t>
  </si>
  <si>
    <t>CĐ_ĐKTĐ_K11A</t>
  </si>
  <si>
    <t>DTC121C5103030040</t>
  </si>
  <si>
    <t>Nguyễn Văn Hùng</t>
  </si>
  <si>
    <t>Đợt 10 kỳ 2_2016_2017 đợt 10 kỳ hè</t>
  </si>
  <si>
    <t>Thiết kế mạch điện và bản mạch</t>
  </si>
  <si>
    <t>CĐ CQ K11</t>
  </si>
  <si>
    <t>CNĐT K8A</t>
  </si>
  <si>
    <t>STC</t>
  </si>
  <si>
    <t>Họ và tên</t>
  </si>
  <si>
    <t>HÌNH THỨC ĐK</t>
  </si>
  <si>
    <t>HỆ SỐ PHÍ</t>
  </si>
  <si>
    <t>Số tiền phải nộp</t>
  </si>
  <si>
    <t>Số tiền đã nộp</t>
  </si>
  <si>
    <t>Số tiền còn thiếu</t>
  </si>
  <si>
    <t>Đợt 4 kỳ 2 2013-2014</t>
  </si>
  <si>
    <t xml:space="preserve">Chuyên đề 2-2-13-4 (CNVT.K8.N01) 9sv </t>
  </si>
  <si>
    <t>DTC0951210313</t>
  </si>
  <si>
    <t>Mai Văn Nguyên</t>
  </si>
  <si>
    <t>Hệ hỗ trợ quyết định-2-13-4 (HTTTKT.K9.N01) (4sv)</t>
  </si>
  <si>
    <t>DTC09M1200208</t>
  </si>
  <si>
    <t>Lê Công Toán</t>
  </si>
  <si>
    <t>Hệ quản trị cơ sở dữ liệu trong doanh nghiệp-2-13-4 (HTTTKT.K9.N01) 7 sv</t>
  </si>
  <si>
    <t>Cam Ngọc Sơn</t>
  </si>
  <si>
    <t>GAT431</t>
  </si>
  <si>
    <t>Lý thuyết trò chơi-2-13-4 (CNTT.K8.N01) 3 sinh vieen</t>
  </si>
  <si>
    <t>DTC0851200048</t>
  </si>
  <si>
    <t>Trần Văn Điện</t>
  </si>
  <si>
    <t>AOS421</t>
  </si>
  <si>
    <t>Phân tích số liệu thống kê-2-13-4 (CNTT.K8.N01) 5sv</t>
  </si>
  <si>
    <t>DTC09M1200068</t>
  </si>
  <si>
    <t>Lương Văn Quyết</t>
  </si>
  <si>
    <t>DTC1051230106</t>
  </si>
  <si>
    <t>Nguyễn Thị Hiệp</t>
  </si>
  <si>
    <t>Quản trị mạng-2-13-4 (CNTT.K8.N01)3sv</t>
  </si>
  <si>
    <t>DTC1151280101</t>
  </si>
  <si>
    <t>Cao Tiến Lê</t>
  </si>
  <si>
    <t>COM321</t>
  </si>
  <si>
    <t>Cấu trúc máy tính và hệ điều hành Microsoft Windows-2-13-4 (HTTTKT.K9.N01) (8sv)</t>
  </si>
  <si>
    <t>DTC1151280069</t>
  </si>
  <si>
    <t>Bùi Thị Hồi</t>
  </si>
  <si>
    <t>EBC321</t>
  </si>
  <si>
    <t>Kinh doanh điện tử và thương mại điện tử-2-13-6 (ĐHCQ.HE.N01)</t>
  </si>
  <si>
    <t>1,5</t>
  </si>
  <si>
    <t>DTC09M1210039</t>
  </si>
  <si>
    <t>Hoàng Văn Cường</t>
  </si>
  <si>
    <t>MAE321</t>
  </si>
  <si>
    <t>Marketing điện tử-2-13-6 (ĐHCQ.HE.N01)</t>
  </si>
  <si>
    <t>DTC0951210208</t>
  </si>
  <si>
    <t>Trịnh Văn Hoàng</t>
  </si>
  <si>
    <t>CNĐT K9A</t>
  </si>
  <si>
    <t>ENG334</t>
  </si>
  <si>
    <t>Anh văn chuyên ngành-2-13-6 (DHCQ.HE.Đ1.N02)5 sv</t>
  </si>
  <si>
    <t>DTC09M1210048</t>
  </si>
  <si>
    <t>Nguyễn Tiến Phú</t>
  </si>
  <si>
    <t>Đợt 6 kỳ 2 2013-2014</t>
  </si>
  <si>
    <t>Kỹ thuật đo lường điện tử-2-13-6 (DHCQ.HE.Đ1.N01) (5sinh viên)</t>
  </si>
  <si>
    <t>DTC135D3201040160</t>
  </si>
  <si>
    <t>Vũ Văn Long</t>
  </si>
  <si>
    <t>DTC135D3201040312</t>
  </si>
  <si>
    <t>Vũ Văn Quyết</t>
  </si>
  <si>
    <t>GRA231</t>
  </si>
  <si>
    <t>Hình họa 1 (5sv 2 tc)</t>
  </si>
  <si>
    <t>DTC135D3201040162</t>
  </si>
  <si>
    <t>Hứa Anh Tuấn</t>
  </si>
  <si>
    <t>DTC125D4801020046</t>
  </si>
  <si>
    <t>Vũ Nhật Nam</t>
  </si>
  <si>
    <t>DTC135D3201040313</t>
  </si>
  <si>
    <t>Ma Văn Thành</t>
  </si>
  <si>
    <t>DTC09M1200216</t>
  </si>
  <si>
    <t>Đào Công Bảo</t>
  </si>
  <si>
    <t>DTC135D4802010025</t>
  </si>
  <si>
    <t>Lộc Thị Son</t>
  </si>
  <si>
    <t>DRT121</t>
  </si>
  <si>
    <t>Vẽ kỹ thuật 5 sv</t>
  </si>
  <si>
    <t>DTC0851200223</t>
  </si>
  <si>
    <t>Đào Thị Hồng</t>
  </si>
  <si>
    <t>DTC09M1200036</t>
  </si>
  <si>
    <t>Nguyễn Vũ Đạt</t>
  </si>
  <si>
    <t>DTC1051200435</t>
  </si>
  <si>
    <t>Nguyễn Thị Trang</t>
  </si>
  <si>
    <t>đợt 3-2014-2015</t>
  </si>
  <si>
    <t>GTC111</t>
  </si>
  <si>
    <t>Giáo dục thể chất 1 (Điền kinh)-2-14-3 (K9A.CNTT.D3.N01) (7 sv)</t>
  </si>
  <si>
    <t>DTC121C5103030013</t>
  </si>
  <si>
    <t>Hà Văn Phúc</t>
  </si>
  <si>
    <t>DTC121C5103030002</t>
  </si>
  <si>
    <t>Lê Văn Chung</t>
  </si>
  <si>
    <t>DTC121C5103030020</t>
  </si>
  <si>
    <t>Nguyễn Đăng Tuấn</t>
  </si>
  <si>
    <t>DTC121C5103030006</t>
  </si>
  <si>
    <t>Trần Mạnh Đức</t>
  </si>
  <si>
    <t>DTC121C5103030015</t>
  </si>
  <si>
    <t>Đinh Mạnh Quyền</t>
  </si>
  <si>
    <t>ASL221</t>
  </si>
  <si>
    <t>Lập trình hợp ngữ-2-14-3 (K9A.CAITHIEN.D3.N01)</t>
  </si>
  <si>
    <t>CDN331</t>
  </si>
  <si>
    <t>Thiết bị truyền thông và mạng-2-14-3 (K9A.CAITHIEN.D3.N01)
(900,000 Đ/1SV 5sv đk)</t>
  </si>
  <si>
    <t>DTC1051210346</t>
  </si>
  <si>
    <t>Đặng Viết Thiện</t>
  </si>
  <si>
    <t>MAT123</t>
  </si>
  <si>
    <t>Toán cao cấp 3-2-14-3 (K9A.CAITHIEN.D3.N01) 1 sv</t>
  </si>
  <si>
    <t>DTC10M1200146</t>
  </si>
  <si>
    <t>Nguyễn Việt Anh</t>
  </si>
  <si>
    <t>XTA321</t>
  </si>
  <si>
    <t>Công nghệ XML và ứng dụng-2-14-3 (K9A.CAITHIEN.D3.N01) 2 sv</t>
  </si>
  <si>
    <t>DTC1151280015</t>
  </si>
  <si>
    <t>Cao Thị Hà</t>
  </si>
  <si>
    <t>SAI221</t>
  </si>
  <si>
    <t>An toàn và vệ sinh công nghiệp-2-14-3 (K11CD.CAITHIEN.D3.N01) 9sv</t>
  </si>
  <si>
    <t>DTC1051220022</t>
  </si>
  <si>
    <t>Đinh Gia Lâm</t>
  </si>
  <si>
    <t>DTC1051220043</t>
  </si>
  <si>
    <t>Trần Anh Tuấn</t>
  </si>
  <si>
    <t>DTC1051230302</t>
  </si>
  <si>
    <t>Nguyễn Trọng Tài</t>
  </si>
  <si>
    <t>DTC0951210350</t>
  </si>
  <si>
    <t>Ngô Ngọc Dũng</t>
  </si>
  <si>
    <t>DTC0951210074</t>
  </si>
  <si>
    <t>Nguyễn Văn Đức</t>
  </si>
  <si>
    <t>dot 4-2014-2015-kỳ 2</t>
  </si>
  <si>
    <t>ENG321</t>
  </si>
  <si>
    <t>Anh văn chuyên ngành-2-14-4 (K9A.CNDTTT.D4.N01)</t>
  </si>
  <si>
    <t>DTC0951210076</t>
  </si>
  <si>
    <t>Nguyễn Mạnh Hà</t>
  </si>
  <si>
    <t>DTC1051210017</t>
  </si>
  <si>
    <t>Dương Hữu Hải</t>
  </si>
  <si>
    <t>DTC1051210142</t>
  </si>
  <si>
    <t>Lương Đình Ngọc</t>
  </si>
  <si>
    <t>CNVT K9C</t>
  </si>
  <si>
    <t>TOS322</t>
  </si>
  <si>
    <t>Chuyên đề 2-2-14-4 (K9A.THKTOAN.D4.N03) 5 sv</t>
  </si>
  <si>
    <t>DTC1051210347</t>
  </si>
  <si>
    <t>Bùi Văn Tú</t>
  </si>
  <si>
    <t>DTC09M1210010</t>
  </si>
  <si>
    <t>Liễu Thị Huyên</t>
  </si>
  <si>
    <t>PCL421</t>
  </si>
  <si>
    <t>Điều khiển quá trình-2-14-4 (K9A.CNTDH.D4.N01) 4sv</t>
  </si>
  <si>
    <t>DTC1051210121</t>
  </si>
  <si>
    <t>Hoàng Văn Thuyết</t>
  </si>
  <si>
    <t>DTC0951210159</t>
  </si>
  <si>
    <t>Nguyễn Huy Hoàng</t>
  </si>
  <si>
    <t>DME231</t>
  </si>
  <si>
    <t>Hệ quản trị cơ sở dữ liệu trong doanh nghiệp-2-14-4 (K9A.CAITHIEN.D4.N01)</t>
  </si>
  <si>
    <t>DTC1051210174</t>
  </si>
  <si>
    <t>Phạm Tuấn Long</t>
  </si>
  <si>
    <t>UOS331</t>
  </si>
  <si>
    <t>Kỹ thuật lập trình trên Unix-2-14-4 (K9A.CAITHIEN.D4.N01) 8 sv</t>
  </si>
  <si>
    <t>DTC1051210213</t>
  </si>
  <si>
    <t>Phan Văn Quyết</t>
  </si>
  <si>
    <t>Đặng Văn Thành</t>
  </si>
  <si>
    <t>DTC121C5103030003</t>
  </si>
  <si>
    <t>Nguyễn Đắc Đạo</t>
  </si>
  <si>
    <t>DTC121C5103030025</t>
  </si>
  <si>
    <t>Phạm Đức Việt</t>
  </si>
  <si>
    <t>DTC121C4802010015</t>
  </si>
  <si>
    <t>Đỗ Quang Huy</t>
  </si>
  <si>
    <t>DTC121C5103020036</t>
  </si>
  <si>
    <t>Thân Nhật Long</t>
  </si>
  <si>
    <t>TTM321</t>
  </si>
  <si>
    <t>Kỹ thuật truyền dẫn-2-14-4 (K9A.CAITHIEN.D4.N01) 9 SV</t>
  </si>
  <si>
    <t>DTC121C4802010145</t>
  </si>
  <si>
    <t>Đặng Thị Quan</t>
  </si>
  <si>
    <t>DTC1051200365</t>
  </si>
  <si>
    <t>Phạm Văn Dinh</t>
  </si>
  <si>
    <t>Hoàng Văn Dầu</t>
  </si>
  <si>
    <t>DTC1051200107</t>
  </si>
  <si>
    <t>Nông Văn Huy</t>
  </si>
  <si>
    <t>TCS321</t>
  </si>
  <si>
    <t>Mô phỏng các hệ thống viễn thông-2-14-4 (K9A.CAITHIEN.D4.N01) 9 SV</t>
  </si>
  <si>
    <t>DTC0951230024</t>
  </si>
  <si>
    <t>Trịnh Tiến Trung</t>
  </si>
  <si>
    <t>Nông Đình Luật</t>
  </si>
  <si>
    <t>DTC121C4802010091</t>
  </si>
  <si>
    <t>Hoàng Thành Nam</t>
  </si>
  <si>
    <t>CĐ_CNTT_K11B</t>
  </si>
  <si>
    <t>DTC121C5103020042</t>
  </si>
  <si>
    <t>Hoàng Thanh Nhật</t>
  </si>
  <si>
    <t>DCC321</t>
  </si>
  <si>
    <t>Thiết kế mạch điện bằng máy tính-2-14-4 (K9A.CAITHIEN.D4.N01) 3 sv</t>
  </si>
  <si>
    <t>DTC121C4802010044</t>
  </si>
  <si>
    <t>Nguyễn Văn Thụ</t>
  </si>
  <si>
    <t>CĐ_CNTT_K11A</t>
  </si>
  <si>
    <t>DTC121C4802010071</t>
  </si>
  <si>
    <t>Dương Khánh Duy</t>
  </si>
  <si>
    <t>Thực hành điện tử &amp; kỹ thuật số 1-2-14-4 (K9A.CAITHIEN.D4.N01) 3 sv</t>
  </si>
  <si>
    <t>DTC121C4802010141</t>
  </si>
  <si>
    <t>Lường Đình Khuê</t>
  </si>
  <si>
    <t>DTC121C4802010104</t>
  </si>
  <si>
    <t>Dương Văn Thế</t>
  </si>
  <si>
    <t>TNP321</t>
  </si>
  <si>
    <t>Thực hành mạng viễn thông-2-14-4 (K9A.CAITHIEN.D4.N01) 2 sv</t>
  </si>
  <si>
    <t>DTC121C4802010046</t>
  </si>
  <si>
    <t>Chu Hoàng Trà</t>
  </si>
  <si>
    <t>PEW221</t>
  </si>
  <si>
    <t>Thực hành xưởng-2-14-4 (K9A.CAITHIEN.D4.N01) 5 sv</t>
  </si>
  <si>
    <t>DTC121C4802010159</t>
  </si>
  <si>
    <t>Phạm Văn Tuyền</t>
  </si>
  <si>
    <t>Ma Văn Hải</t>
  </si>
  <si>
    <t>DTC121C4802010024</t>
  </si>
  <si>
    <t>Lãnh Thùy Linh</t>
  </si>
  <si>
    <t>DSP222</t>
  </si>
  <si>
    <t>Xử lý tín hiệu số 2-2-14-4 (K9A.CAITHIEN.D4.N01) 6 sv</t>
  </si>
  <si>
    <t>DTC121C5103020027</t>
  </si>
  <si>
    <t>Trần Thị Mai Hương</t>
  </si>
  <si>
    <t>DTC1151200022</t>
  </si>
  <si>
    <t>Nông Thu Hằng</t>
  </si>
  <si>
    <t>DTC11M1200024</t>
  </si>
  <si>
    <t>Hứa Việt Hoằng</t>
  </si>
  <si>
    <t>PAT231</t>
  </si>
  <si>
    <t>Lập trình ứng dụng CNTĐH với Visual C-2-14-4 (CD.K11A.CAITHIEN.D4.N01) 7 sv</t>
  </si>
  <si>
    <t>DTC1151280098</t>
  </si>
  <si>
    <t>Nguyễn Thị Thu</t>
  </si>
  <si>
    <t>DTC1051200140</t>
  </si>
  <si>
    <t>Đặng Sơn Tùng</t>
  </si>
  <si>
    <t>DTC1051200163</t>
  </si>
  <si>
    <t>Đỗ Tiến Dũng</t>
  </si>
  <si>
    <t>DTC09M1200270</t>
  </si>
  <si>
    <t>Nguyễn Xuân Quang</t>
  </si>
  <si>
    <t>DTC10M1200148</t>
  </si>
  <si>
    <t>Lương Minh Anh</t>
  </si>
  <si>
    <t>HTTT K9A</t>
  </si>
  <si>
    <t>DTC0951200061</t>
  </si>
  <si>
    <t>Nguyễn Tiến Đạt</t>
  </si>
  <si>
    <t>TMM221</t>
  </si>
  <si>
    <t>Nguyên lý máy-2-14-4 (CD.K11A.CAITHIEN.D4.N01)</t>
  </si>
  <si>
    <t>DTC09M1200142</t>
  </si>
  <si>
    <t>Lục Thị Huệ</t>
  </si>
  <si>
    <t>DTC09M1200093</t>
  </si>
  <si>
    <t>Nguyễn Duy Ngọc</t>
  </si>
  <si>
    <t>DTC0951200055</t>
  </si>
  <si>
    <t>Trần Tiến Thành</t>
  </si>
  <si>
    <t>đơt 4-2014-2015-2</t>
  </si>
  <si>
    <t>EIT220</t>
  </si>
  <si>
    <t>Tiếng Anh chuyên ngành-2-14-4 (CD.K11A.CAITHIEN.D4.N01) 8 sv</t>
  </si>
  <si>
    <t>DTC1051210084</t>
  </si>
  <si>
    <t>Phạm Khải Hưng</t>
  </si>
  <si>
    <t>DTC1051200327</t>
  </si>
  <si>
    <t>Trần Thị Kim Phượng</t>
  </si>
  <si>
    <t>DTC121C4802010175</t>
  </si>
  <si>
    <t>Hoàng Hải Đăng</t>
  </si>
  <si>
    <t>Đợt 5 2014-2015-2</t>
  </si>
  <si>
    <t>SMA421</t>
  </si>
  <si>
    <t>An toàn thư điện tử-2-14-5 (K9.CAITHIEN.D5.N01) 4 sv</t>
  </si>
  <si>
    <t>DTC121C5103020040</t>
  </si>
  <si>
    <t>Phùng Văn Nam</t>
  </si>
  <si>
    <t>SSW421</t>
  </si>
  <si>
    <t>An toàn và bảo mật web-2-14-5 (K9.CAITHIEN.D5.N01) 8 sv</t>
  </si>
  <si>
    <t>DTC121C3404050019</t>
  </si>
  <si>
    <t>Ngô Đức Thịnh</t>
  </si>
  <si>
    <t>DTC121C4802010111</t>
  </si>
  <si>
    <t>Vũ Thị Thu Thủy</t>
  </si>
  <si>
    <t>SWO322</t>
  </si>
  <si>
    <t>Tường lửa 2-2-14-5 (K9.CAITHIEN.D5.N01) 4 sv</t>
  </si>
  <si>
    <t>DTC121C3404050010</t>
  </si>
  <si>
    <t>Triệu Thị Lệ</t>
  </si>
  <si>
    <t>Chuyên đề 2-2-14-5 (K10.CAITHIEN.D5.N01) 7 sv</t>
  </si>
  <si>
    <t>DTC121C3404050011</t>
  </si>
  <si>
    <t>Bàn Văn Long</t>
  </si>
  <si>
    <t>ELC321</t>
  </si>
  <si>
    <t>Thương mại điện tử-2-14-5 (K9.CAITHIEN.D5.N01) 5 sv học</t>
  </si>
  <si>
    <t>DTC121C4802010114</t>
  </si>
  <si>
    <t>Bùi Văn Trường</t>
  </si>
  <si>
    <t>Đợt 7 2014-2015-2</t>
  </si>
  <si>
    <t>GTC112</t>
  </si>
  <si>
    <t>Giáo dục thể chất 2 (Bóng chuyền)-2-14-7 (CĐ.K11.CNTT.HE.D7.N01) 9 sv</t>
  </si>
  <si>
    <t>DTC121C5103020008</t>
  </si>
  <si>
    <t>Hoàng Văn Duẩn</t>
  </si>
  <si>
    <t>DTC121C5103020021</t>
  </si>
  <si>
    <t>Âu Văn Hoàng</t>
  </si>
  <si>
    <t>DTC121C5103020034</t>
  </si>
  <si>
    <t>Phùng Quang Lộc</t>
  </si>
  <si>
    <t>DTC121C5103020038</t>
  </si>
  <si>
    <t>Nông Đình Lưu</t>
  </si>
  <si>
    <t>DTC121C5103020059</t>
  </si>
  <si>
    <t>Lường Mạnh Tuân</t>
  </si>
  <si>
    <t>PVB330</t>
  </si>
  <si>
    <t>Lập trình Visual Basic-2-14-7 (CD.K11.CNTT.HE.D7.N01) 9 sv</t>
  </si>
  <si>
    <t>DTC121C5103020045</t>
  </si>
  <si>
    <t>Lô Văn Quy</t>
  </si>
  <si>
    <t>DTC121C5103020048</t>
  </si>
  <si>
    <t>Hoàng Văn Thanh</t>
  </si>
  <si>
    <t>DTC121C5103020003</t>
  </si>
  <si>
    <t>Vũ Quốc Bảo</t>
  </si>
  <si>
    <t>DTC121C5103020043</t>
  </si>
  <si>
    <t>Đỗ Đình Phi</t>
  </si>
  <si>
    <t>DTC121C5103020053</t>
  </si>
  <si>
    <t>Hoàng Văn Tiến</t>
  </si>
  <si>
    <t>OCP120</t>
  </si>
  <si>
    <t>Tin học văn phòng-2-14-7 (CD.K11.CNTT.HE.D7.N01) 6 sv</t>
  </si>
  <si>
    <t>DTC121C5103020060</t>
  </si>
  <si>
    <t>Lê Anh Tuấn</t>
  </si>
  <si>
    <t>Nguyễn Anh Tuấn</t>
  </si>
  <si>
    <t>Bế Thị Hải Yến</t>
  </si>
  <si>
    <t>EFT231</t>
  </si>
  <si>
    <t>Trường điện từ và truyền sóng-2-14-7 (CD.K11.CNDTTT.HE.D7.N01) 7 sv</t>
  </si>
  <si>
    <t>DTC135D3404050024</t>
  </si>
  <si>
    <t>Mùa A Pủa</t>
  </si>
  <si>
    <t>TH KINH TẾ K12B</t>
  </si>
  <si>
    <t>DTC10M1200085</t>
  </si>
  <si>
    <t>Ngô Văn Điệp</t>
  </si>
  <si>
    <t>ANE331</t>
  </si>
  <si>
    <t>Phát triển ứng dụng trên môi trường mạng-2-14-7 (K10.CNTT.HE.D7.N01) 5 sv</t>
  </si>
  <si>
    <t>DTC1051210180</t>
  </si>
  <si>
    <t>Nguyễn Tiến Mạnh</t>
  </si>
  <si>
    <t>DTC0951210121</t>
  </si>
  <si>
    <t>Phan Lâm Thao</t>
  </si>
  <si>
    <t>DTC1051200054</t>
  </si>
  <si>
    <t>Nguyễn Hồng Sơn</t>
  </si>
  <si>
    <t>DTC0951200123</t>
  </si>
  <si>
    <t>Nguyễn Trung Chiến</t>
  </si>
  <si>
    <t>DTC1051200138</t>
  </si>
  <si>
    <t>Nguyễn Ngọc Tú</t>
  </si>
  <si>
    <t>NEM331</t>
  </si>
  <si>
    <t>Quản trị mạng-2-14-7 (K10.CNTT.HE.D7.N01) 6 sv</t>
  </si>
  <si>
    <t>DTC0951230081</t>
  </si>
  <si>
    <t>Trần Hải Nguyên</t>
  </si>
  <si>
    <t>DTC0851210088</t>
  </si>
  <si>
    <t>Lê Tiến Đạt</t>
  </si>
  <si>
    <t>CNĐT K7A</t>
  </si>
  <si>
    <t>DTC0951210061</t>
  </si>
  <si>
    <t>Hà Văn Vương</t>
  </si>
  <si>
    <t>DTC13ND4802010001</t>
  </si>
  <si>
    <t>Ngô Trung Kiên</t>
  </si>
  <si>
    <t>Bùi Hồng Long</t>
  </si>
  <si>
    <t>WSA431</t>
  </si>
  <si>
    <t>Bảo mật ứng dụng web-2-14-7 (K8.CNTT.HE.D7.N01) 3sv</t>
  </si>
  <si>
    <t>DTC1051200235</t>
  </si>
  <si>
    <t>Nguyễn Thị Quỳnh Anh</t>
  </si>
  <si>
    <t>TSN421</t>
  </si>
  <si>
    <t>Kiểm thử hệ thống mạng-2-14-7 (K8.CNTT.HE.D7.N01) 4 sv</t>
  </si>
  <si>
    <t>DTC1051200451</t>
  </si>
  <si>
    <t>Phạm Duy Thuấn</t>
  </si>
  <si>
    <t>Lập trình hợp ngữ-2-14-7 (K9.CNTT.HE.D7.N01) 5 sv</t>
  </si>
  <si>
    <t>DTC10M1200135</t>
  </si>
  <si>
    <t>DTC121C4802010101</t>
  </si>
  <si>
    <t>Nguyễn Quang Sáng</t>
  </si>
  <si>
    <t>SLE321</t>
  </si>
  <si>
    <t>Tự chọn-2-14-7 (K9.CNTT.HE.D7.N01) 7 sv</t>
  </si>
  <si>
    <t>Bế Văn Tuấn</t>
  </si>
  <si>
    <t>Hà Đức Hải</t>
  </si>
  <si>
    <t>DTC121C4802010121</t>
  </si>
  <si>
    <t>Hoàng Tuấn Vũ</t>
  </si>
  <si>
    <t>DTC121C4802010148</t>
  </si>
  <si>
    <t>Sầm Thị Nhung</t>
  </si>
  <si>
    <t>PEC222</t>
  </si>
  <si>
    <t>Nguyên lý điện tử 2-2-14-8 (K10.CNDTTT.HE.D8.N01) 3sv</t>
  </si>
  <si>
    <t>DTC121C4802010086</t>
  </si>
  <si>
    <t>Triệu Thị La</t>
  </si>
  <si>
    <t>DTC1051230006</t>
  </si>
  <si>
    <t>Đặng Văn Chính</t>
  </si>
  <si>
    <t>DTC0951230011</t>
  </si>
  <si>
    <t>Vi Thị Thu</t>
  </si>
  <si>
    <t>Kỹ thuật lập trình trên Unix-2-14-8 (K9.CNDTTT.HE.D8.N01) 2 sv</t>
  </si>
  <si>
    <t>DTC125D3404060018</t>
  </si>
  <si>
    <t>Ngô Phương Thảo</t>
  </si>
  <si>
    <t>DEC221</t>
  </si>
  <si>
    <t>Mạch điện tử số-2-14-8 (K10.CNDTTT.HE.D8.N01) 6sv</t>
  </si>
  <si>
    <t>DTC0951210058</t>
  </si>
  <si>
    <t>Đàm Văn Đề</t>
  </si>
  <si>
    <t>DTC09M1200122</t>
  </si>
  <si>
    <t>Hoàng Thanh Tú</t>
  </si>
  <si>
    <t>DTC0951200154</t>
  </si>
  <si>
    <t>La Văn Duy</t>
  </si>
  <si>
    <t>VCP131</t>
  </si>
  <si>
    <t>Đường lối cách mạng của Đảng CSVN-2-14-8 (CĐ.K11.CNTT.HE.D8.N01) 6 sv</t>
  </si>
  <si>
    <t>DTC1051200244</t>
  </si>
  <si>
    <t>Nguyễn Yến Đường</t>
  </si>
  <si>
    <t>DTC135D5103010012</t>
  </si>
  <si>
    <t>Đặng Huy Hoàng</t>
  </si>
  <si>
    <t>DTC135D4802010441</t>
  </si>
  <si>
    <t>Nguyễn Văn Khánh</t>
  </si>
  <si>
    <t>MAP231</t>
  </si>
  <si>
    <t>Kỹ thuật vi xử lý và lập trình hợp ngữ-2-14-8 (CĐ.K11.CNTT.HE.D8.N01)</t>
  </si>
  <si>
    <t>DTC135D5103010019</t>
  </si>
  <si>
    <t>Nguyễn Văn Mạnh</t>
  </si>
  <si>
    <t>EAP331</t>
  </si>
  <si>
    <t>Lập trình ứng dụng kinh tế-2-14-8 (CĐ.K11.HTTTQL.HE.D8.N01) 3 sv</t>
  </si>
  <si>
    <t>DTC135D5103010020</t>
  </si>
  <si>
    <t>DTC135D5103010143</t>
  </si>
  <si>
    <t>Vũ Đình Quyết</t>
  </si>
  <si>
    <t>CON131</t>
  </si>
  <si>
    <t>Mạng máy tính-2-14-8 (CĐ.K11.CNTT.HE.D8.N01)169,000đ/1sv 9sv</t>
  </si>
  <si>
    <t>Lê Đức Tiến</t>
  </si>
  <si>
    <t>DTC125D4802010080</t>
  </si>
  <si>
    <t>Lương Thị Hạnh</t>
  </si>
  <si>
    <t>SPS422</t>
  </si>
  <si>
    <t>Ứng dụng SPSS trong phân tích dữ liệu kinh tế-2-14-8 6sv (CĐ.K11.HTTTQL.HE.D8.N01)</t>
  </si>
  <si>
    <t>DTC135D3404050178</t>
  </si>
  <si>
    <t>Hà Thị Hậu</t>
  </si>
  <si>
    <t>DTC135D3404060234</t>
  </si>
  <si>
    <t>Hoàng Thị Kim Cúc</t>
  </si>
  <si>
    <t>DTC145D3404060182</t>
  </si>
  <si>
    <t>Thào A Lẩu</t>
  </si>
  <si>
    <t>QTVP_K13B</t>
  </si>
  <si>
    <t>MAT140</t>
  </si>
  <si>
    <t>Toán cao cấp-2-14-8 (CĐ.K11.CNTT.HE.D8.N01) 5sv</t>
  </si>
  <si>
    <t>DTC125D3404060017</t>
  </si>
  <si>
    <t>Đinh Thị Thảo</t>
  </si>
  <si>
    <t>Đợt 1 2015-2016-1</t>
  </si>
  <si>
    <t>CSE321</t>
  </si>
  <si>
    <t>Kỹ thuật điều khiển tự động-1-15 (CD.K11A.CNDTTT.D1.N01) 9 sv</t>
  </si>
  <si>
    <t>DTC145D3404060102</t>
  </si>
  <si>
    <t>Lê Thị Thảo</t>
  </si>
  <si>
    <t>DTC135D3404060242</t>
  </si>
  <si>
    <t>Trần Quốc Toản</t>
  </si>
  <si>
    <t>DTC125D3404060022</t>
  </si>
  <si>
    <t>Nguyễn Thanh Tuấn</t>
  </si>
  <si>
    <t>DTC1051210049</t>
  </si>
  <si>
    <t>Chu Thị Thuý</t>
  </si>
  <si>
    <t>DTC125D5103022112</t>
  </si>
  <si>
    <t>Đặng Thị Minh</t>
  </si>
  <si>
    <t>DTC1151260036</t>
  </si>
  <si>
    <t>Đỗ Thị Thêu</t>
  </si>
  <si>
    <t>ELM221</t>
  </si>
  <si>
    <t>Kỹ thuật đo lường điện tử-1-15 (CD.K11A.CNDTTT.D1.N01) 4 sv</t>
  </si>
  <si>
    <t>DTC1151260050</t>
  </si>
  <si>
    <t>Đào Xuân Bách</t>
  </si>
  <si>
    <t>DTC135D5103010177</t>
  </si>
  <si>
    <t>Nguyễn Văn Tưởng</t>
  </si>
  <si>
    <t>Kỹ thuật số và ứng dụng-1-15 (CD.K11A.CNDTTT.D1.N01) 6 sv</t>
  </si>
  <si>
    <t>DTC1051210089</t>
  </si>
  <si>
    <t>Nguyễn Thị Long</t>
  </si>
  <si>
    <t>DTC1051200028</t>
  </si>
  <si>
    <t>Nguyễn Hoàng</t>
  </si>
  <si>
    <t>TIC421</t>
  </si>
  <si>
    <t>Lý thuyết thông tin và mã hóa-1-15 (CD.K11A.CNDTTT.D1.N01) 6 sv</t>
  </si>
  <si>
    <t>DTC1051200027</t>
  </si>
  <si>
    <t>Lê Đức Hoàng</t>
  </si>
  <si>
    <t>DTC1051200198</t>
  </si>
  <si>
    <t>Hoàng Trọng Quỳnh</t>
  </si>
  <si>
    <t>PEC221</t>
  </si>
  <si>
    <t>Nguyên lý điện tử 1-1-15 (CD.K11A.CNDTTT.D1.N01) 5 sv</t>
  </si>
  <si>
    <t>DTC1051200441</t>
  </si>
  <si>
    <t>Lê Văn Định</t>
  </si>
  <si>
    <t>DTC125D4802010072</t>
  </si>
  <si>
    <t>Nguyễn Bá Duy</t>
  </si>
  <si>
    <t>TH KINH TẾ K11A</t>
  </si>
  <si>
    <t>DTC1151280108</t>
  </si>
  <si>
    <t>Nguyễn Thị Thu Trang</t>
  </si>
  <si>
    <t>CIA231</t>
  </si>
  <si>
    <t>Phân tích mạch điện-1-15 (CD.K11A.CNDTTT.D1.N01) 5 sv</t>
  </si>
  <si>
    <t>DIC231</t>
  </si>
  <si>
    <t>Thông tin số-1-15 (CD.K11A.CNDTTT.D1.N01) 3 sv</t>
  </si>
  <si>
    <t>DTC1151260078</t>
  </si>
  <si>
    <t>Hà Văn Nam</t>
  </si>
  <si>
    <t>DTC1051210002</t>
  </si>
  <si>
    <t>PTE422</t>
  </si>
  <si>
    <t>Thực hành điện tử &amp; kỹ thuật số 2-1-15 (CD.K11A.CNDTTT.D1.N01) 7 sv</t>
  </si>
  <si>
    <t>DTC11M1200075</t>
  </si>
  <si>
    <t>Tạ Thành Đạt</t>
  </si>
  <si>
    <t>Nguyễn Tuấn Anh</t>
  </si>
  <si>
    <t>BTP221</t>
  </si>
  <si>
    <t>Thực hành viễn thông cơ sở-1-15 (CD.K11A.CNDTTT.D1.N01) 7 sv</t>
  </si>
  <si>
    <t>DTC0851200059</t>
  </si>
  <si>
    <t>Nịnh Quốc Hoàng</t>
  </si>
  <si>
    <t>DTC1051200077</t>
  </si>
  <si>
    <t>CNPM K9B</t>
  </si>
  <si>
    <t>DTC10M1200090</t>
  </si>
  <si>
    <t>Đinh Văn Duy</t>
  </si>
  <si>
    <t>DTC10M1200048</t>
  </si>
  <si>
    <t>Vũ Ngọc Quang</t>
  </si>
  <si>
    <t>DSP221</t>
  </si>
  <si>
    <t>Xử lý tín hiệu số 1-1-15 (CD.K11A.CNDTTT.D1.N01) 7 sv</t>
  </si>
  <si>
    <t>DTC1051200134</t>
  </si>
  <si>
    <t>Nguyễn Văn Thùy</t>
  </si>
  <si>
    <t>DTC1051200440</t>
  </si>
  <si>
    <t>Đặng Văn Hiếu</t>
  </si>
  <si>
    <t>DTC121C4802010023</t>
  </si>
  <si>
    <t>Đào Ngọc Linh</t>
  </si>
  <si>
    <t>DTC09M1210050</t>
  </si>
  <si>
    <t>Hoàng Hữu Chiến</t>
  </si>
  <si>
    <t>Đợt 2 2015-2016-1</t>
  </si>
  <si>
    <t>GTC114</t>
  </si>
  <si>
    <t>Giáo dục thể chất 4 (Bóng đá)-1-15-2 (K10.CNTT.D2.N01) 7 sv</t>
  </si>
  <si>
    <t>Cao Trung Kiên</t>
  </si>
  <si>
    <t>Ngô Thanh Tùng</t>
  </si>
  <si>
    <t>Phạm Thị Cúc</t>
  </si>
  <si>
    <t>GTC113</t>
  </si>
  <si>
    <t>Giáo dục thể chất 3 (Bóng rổ)-1-15-2 (K9.CNTT.D2.N01) 8 sv</t>
  </si>
  <si>
    <t>Nguyễn Khắc An</t>
  </si>
  <si>
    <t>Nguyễn Sơn Tùng</t>
  </si>
  <si>
    <t>DTC135D5103010018</t>
  </si>
  <si>
    <t>Vũ Văn Lương</t>
  </si>
  <si>
    <t>Đặng Trần Khánh</t>
  </si>
  <si>
    <t>ELE221</t>
  </si>
  <si>
    <t>Kỹ thuật điện tử-1-15-2 (K9.CNTT.D2.N01) 5 sv</t>
  </si>
  <si>
    <t>Sùng A Đông</t>
  </si>
  <si>
    <t>TEE321</t>
  </si>
  <si>
    <t>Kỹ thuật truyền hình-1-15-2 (K9.CNDTTT.D2.N01) 5 sv</t>
  </si>
  <si>
    <t>Hoàng Pao Mìn</t>
  </si>
  <si>
    <t>Phạm Văn Thắng</t>
  </si>
  <si>
    <t>Mùa A Dông</t>
  </si>
  <si>
    <t>Trần Mạnh Huyên</t>
  </si>
  <si>
    <t>FAA321</t>
  </si>
  <si>
    <t>Logic mờ và ứng dụng-1-15-2 (K9.CNTT.D2.N01) 6sv</t>
  </si>
  <si>
    <t>Dương Văn Tùng</t>
  </si>
  <si>
    <t>CNA421</t>
  </si>
  <si>
    <t>Mạng máy tính nâng cao-1-15-2 (K9.CNTT.D2.N01)</t>
  </si>
  <si>
    <t>Nguyễn Thị Thanh Huyền</t>
  </si>
  <si>
    <t>CON221</t>
  </si>
  <si>
    <t>Mạng máy tính-1-15-2 (K9.CNTT.D2.N01) 8 sv</t>
  </si>
  <si>
    <t>Bùi Văn Quỳnh</t>
  </si>
  <si>
    <t>Phạm Dương Đăng</t>
  </si>
  <si>
    <t>MAS431</t>
  </si>
  <si>
    <t>Ứng dụng SPSS trong nghiên cứu Marketing-1-15-2 (K9.THKTE.D22.N01)</t>
  </si>
  <si>
    <t>Nguyễn Văn Phú</t>
  </si>
  <si>
    <t>Thiết kế mạch điện bằng máy tính-1-15-2 (K9.CNTT.D2.N01)</t>
  </si>
  <si>
    <t>Bùi Văn An</t>
  </si>
  <si>
    <t>Trần Thị Thương</t>
  </si>
  <si>
    <t>OPC331</t>
  </si>
  <si>
    <t>Thông tin quang-1-15-2 (K9.CNTT.D2.N01)</t>
  </si>
  <si>
    <t>Nguyễn Trường An</t>
  </si>
  <si>
    <t>ETP221</t>
  </si>
  <si>
    <t>Thực hành chuyên đề Công nghệ ĐTVT-1-15-2 (K9.CNDTTT.D2.N01) 6sv</t>
  </si>
  <si>
    <t>Vũ Minh Hoàng</t>
  </si>
  <si>
    <t>SLE322</t>
  </si>
  <si>
    <t>Tự chọn 2-1-15-2 (K9.CNTT.D2.N01) 7 sv</t>
  </si>
  <si>
    <t>Tự chọn-1-15-2 (K9.CNTT.D2.N01) 9 sv</t>
  </si>
  <si>
    <t>PAP321</t>
  </si>
  <si>
    <t>Xử lý song song-1-15-2 (K9.CNTT.D2.N01) 6sv</t>
  </si>
  <si>
    <t>IET321</t>
  </si>
  <si>
    <t>Điện tử công nghiệp-1-15-2 (K7.CNDTTT.D2.N01)</t>
  </si>
  <si>
    <t>DSA231</t>
  </si>
  <si>
    <t>Cấu trúc dữ liệu và thuật toán-1-15-2 (CD.K11.CNTT.D2.N01) 6sv</t>
  </si>
  <si>
    <t>DTC09M1230059</t>
  </si>
  <si>
    <t>DAT220</t>
  </si>
  <si>
    <t>Cơ sở dữ liệu-1-15-2 (CD.K11.CNTT.D2.N01) 8 sv</t>
  </si>
  <si>
    <t>Trần Thảo Nguyên</t>
  </si>
  <si>
    <t>Hoàng Đình Duy</t>
  </si>
  <si>
    <t>Giáo dục thể chất 2 (Bóng chuyền)-1-15-2 (CD.K11.CNTT.D2.N01) 9 sv</t>
  </si>
  <si>
    <t>IWT431</t>
  </si>
  <si>
    <t>Internet và công nghệ web-1-15-2 (CD.K11.CNTT.D2.N01) 3 sv</t>
  </si>
  <si>
    <t>MIE221</t>
  </si>
  <si>
    <t>Kinh tế vi mô-1-15-2 (CD.K11.CNTT.D2.N01)</t>
  </si>
  <si>
    <t>HCM121</t>
  </si>
  <si>
    <t>Tư tưởng Hồ Chí Minh-1-15-2 (CD.K11.CNTT.D2.N01) 4 sv</t>
  </si>
  <si>
    <t>Đợt 3 2015-2016-1</t>
  </si>
  <si>
    <t>DEM231</t>
  </si>
  <si>
    <t>Toán học rời rạc-1-15-3 (K10.CNTT.D3.N01) 5sv</t>
  </si>
  <si>
    <t>Cấu trúc dữ liệu và ứng dụng-1-15-3 (K11.HTTTQL.D3.N01) 3 sv</t>
  </si>
  <si>
    <t>EAP221</t>
  </si>
  <si>
    <t>Lập trình ứng dụng kinh tế-1-15-3 (K11.HTTTQL.D3.N01) 3 sv</t>
  </si>
  <si>
    <t>PRS231</t>
  </si>
  <si>
    <t>Xác suất thống kê cho tin KT-1-15-3 (K11.HTTTQL.D3.N01) 2 sv</t>
  </si>
  <si>
    <t>EST131</t>
  </si>
  <si>
    <t>Bảng tính điện tử-1-15-3 (K12.QTVP.D3.N01) 6sv</t>
  </si>
  <si>
    <t>BAM121</t>
  </si>
  <si>
    <t>Marketing căn bản-1-15-3 (K12.QTVP.D3.N01) 2sv</t>
  </si>
  <si>
    <t>Anh văn chuyên ngành-1-15-3 (K9.CNTT.D3.N01) 2sv: 2.400.000đ/sv</t>
  </si>
  <si>
    <t>Xử lý tín hiệu số 2-1-15-3 (K9.CNTT.D3.N01) 2,400,000 đ/sv</t>
  </si>
  <si>
    <t>STP231</t>
  </si>
  <si>
    <t>Lập trình có cấu trúc-1-15-3 (CDK11.CNTT.D3.N01) 8 sv</t>
  </si>
  <si>
    <t>STE331</t>
  </si>
  <si>
    <t>Kỹ thuật chuyển mạch và tổng đài-1-15-3 (CDK11.CNDTTT.D3.N01) 4 sv</t>
  </si>
  <si>
    <t>Đợt 2 2015-2016 kỳ 2</t>
  </si>
  <si>
    <t>OPJ221</t>
  </si>
  <si>
    <t>Lập trình hướng đối tượng với Java-2-15-2 (K9A.CT.D2.N01) 8sv</t>
  </si>
  <si>
    <t>Kỹ thuật số và ứng dụng-2-15-2 (K11A.CT.D2.N01) 7sv</t>
  </si>
  <si>
    <t>PGB121</t>
  </si>
  <si>
    <t>Cơ sở lập trình-2-15-2 (K12A.CT.D2.N01) 9sv</t>
  </si>
  <si>
    <t>Nhập môn công tác văn thư-2-15-2 (K12A.CT.D2.N01) 7sv</t>
  </si>
  <si>
    <t>đợt 3 2015-2016-2</t>
  </si>
  <si>
    <t>RTS321</t>
  </si>
  <si>
    <t>Các hệ thống thời gian thực-2-15-6 (K19.CT.D6.N01) 2sv</t>
  </si>
  <si>
    <t>đợt 3-2015-2016 kỳ 2</t>
  </si>
  <si>
    <t>SPS321</t>
  </si>
  <si>
    <t>Các phương pháp xử lý thống kê kinh tế SPSS-2-15-6 (K10A.TH KTE.Đ6.N01) 2sv</t>
  </si>
  <si>
    <t>CTT321</t>
  </si>
  <si>
    <t>Công nghệ CTI-2-15-6 (K10.CT.D6.N01) 2sv</t>
  </si>
  <si>
    <t>MTS331</t>
  </si>
  <si>
    <t>Đo lường trong hệ thống viễn thông-2-15-6 (K9.CT.D6.N01) 2sv</t>
  </si>
  <si>
    <t>OSA221</t>
  </si>
  <si>
    <t>Hệ điều hành và ứng dụng-2-15-6 (K11.CT.D6.N01) 4sv</t>
  </si>
  <si>
    <t>CBA321</t>
  </si>
  <si>
    <t>Kế toán máy-2-15-6 (K11.CT.D6.N01) 3 sv</t>
  </si>
  <si>
    <t>EPT331</t>
  </si>
  <si>
    <t>Kỹ thuật Lập trình nhúng-2-15-6 (K10.CT.D6.N01) 9sv</t>
  </si>
  <si>
    <t>KTĐ-ĐT K12B</t>
  </si>
  <si>
    <t>TDT221</t>
  </si>
  <si>
    <t>Kỹ thuật truyền số liệu 1-2-15-6 (K10.CT.D6.N01) 6sv</t>
  </si>
  <si>
    <t>PET231</t>
  </si>
  <si>
    <t>Lập trình chuyên dụng trong ĐTVT-2-15-6 (K10.CT.D6.N01) 3sv</t>
  </si>
  <si>
    <t>TDC431</t>
  </si>
  <si>
    <t>Lý thuyết độ phức tạp tính toán-2-15-6 (K9.CT.D6.N01)2sv</t>
  </si>
  <si>
    <t>Lý thuyết mạch-2-15-6 (K9.CT.D6.N01) 7sv</t>
  </si>
  <si>
    <t>CIT222</t>
  </si>
  <si>
    <t>CIT223</t>
  </si>
  <si>
    <t>CIT224</t>
  </si>
  <si>
    <t>CIT227</t>
  </si>
  <si>
    <t>GAT421</t>
  </si>
  <si>
    <t>Lý thuyết trò chơi-2-15-6 (K9.CT.D6.N01) 7sv</t>
  </si>
  <si>
    <t>CNA221</t>
  </si>
  <si>
    <t>Mạng máy tính và ứng dụng-2-15-6 (K10A.TH KTE.Đ6.N01)</t>
  </si>
  <si>
    <t>SQL221</t>
  </si>
  <si>
    <t>Quản trị và phát triển ứng dụng với SQL Server-2-15-6 1sv(K11.CT.D6.N01)</t>
  </si>
  <si>
    <t>AND321</t>
  </si>
  <si>
    <t>Quy hoạch và thiết kế mạng viễn thông-2-15-6 (K9.CT.D6.N01) 3sv</t>
  </si>
  <si>
    <t>CSD331</t>
  </si>
  <si>
    <t>Thiết kế hệ thống truyền thông-2-15-6 (K9.CT.D6.N01) 6sv</t>
  </si>
  <si>
    <t>Thực hành điện tử &amp; kỹ thuật số 2-2-15-6 (K10.CT.D6.N01) 8sv</t>
  </si>
  <si>
    <t>Trường điện từ và truyền sóng-2-15-6 (K10.CT.D6.N01) 6sv</t>
  </si>
  <si>
    <t>ENG331</t>
  </si>
  <si>
    <t>Anh văn chuyên ngành-2-15-3 (K9.CTBT.D3.N01) 7sv</t>
  </si>
  <si>
    <t>KTMT K8A</t>
  </si>
  <si>
    <t>TPS332</t>
  </si>
  <si>
    <t>Chuyên đề 2-2-15-3 (K9.CTBT.D3.N01) 6sv</t>
  </si>
  <si>
    <t>Đợt 8-2015-2016 kỳ 2</t>
  </si>
  <si>
    <t>ENG133</t>
  </si>
  <si>
    <t>Anh văn cơ sở-2-15-8 (K7.CT.D8.N01) 2sv</t>
  </si>
  <si>
    <t>TDT222</t>
  </si>
  <si>
    <t>Kỹ thuật truyền số liệu 2-2-15-8 (K10.CT.D8.N01) 7sv</t>
  </si>
  <si>
    <t>ASD331</t>
  </si>
  <si>
    <t>Lập trình ứng dụng-2-15-8 (K10.CT.D8.N01) 6sv</t>
  </si>
  <si>
    <t>Xử lý tín hiệu số 2-2-15-8 (K9.CT.D8.N01) 6sv</t>
  </si>
  <si>
    <t>Đợt 10,kỳ 2-2015-2016</t>
  </si>
  <si>
    <t>SMS321</t>
  </si>
  <si>
    <t>An ninh trong thông tin di động-2-15-10 (K9.HE2.D10.N02) 6sv</t>
  </si>
  <si>
    <t>MDS321</t>
  </si>
  <si>
    <t>Hệ cơ sở dữ liệu đa phương tiện-2-15-10 (K9.HE2.D10.N01) 5sv</t>
  </si>
  <si>
    <t>ATN321</t>
  </si>
  <si>
    <t>Kỹ thuật anten-2-15-10 (K11.HE2.D10.N01) 2sv</t>
  </si>
  <si>
    <t>MPT331</t>
  </si>
  <si>
    <t>Kỹ thuật vi xử lý và ứng dụng-2-15-10 (K11.HE2.D10.N02) 2sv</t>
  </si>
  <si>
    <t>MMD221</t>
  </si>
  <si>
    <t>Kỹ thuật vi xử lý-2-15-10 (K11.HE2.D10.N01) 5sv</t>
  </si>
  <si>
    <t>Lập trình Visual Basic-2-15-10 (CDK11.HE2.D10.N01) 6sv</t>
  </si>
  <si>
    <t>CMC221</t>
  </si>
  <si>
    <t>Thực hành đo lường &amp; ĐK bằng máy tính-2-15-10 (K11.HE2.D10.N01) 7sv</t>
  </si>
  <si>
    <t>MMP221</t>
  </si>
  <si>
    <t>Thực hành vi điều khiển và vi xử lý-2-15-10 (K11.HE2.D10.N01) 3sv</t>
  </si>
  <si>
    <t>Tự chọn-2-15-10 (K9.HE2.D10.N01) 3sv</t>
  </si>
  <si>
    <t>Cấu trúc máy tính-1-16-6
 (CT1.K11.K1.16.17.D6.N001) 5 sv</t>
  </si>
  <si>
    <t>Công nghệ DOT NET-1-16-6 5sv
 (CT1.K11.K1.16.17.D6.N001)</t>
  </si>
  <si>
    <t>Lý thuyết mạch-1-16-6 
(CT1.K1.16.17.D6.N01) 8sv</t>
  </si>
  <si>
    <t>Phát triển phần mềm mã nguồn mở-1-16-6 
(CT1.K1.16.17.D6.N01) 9sv</t>
  </si>
  <si>
    <t>Kinh tế vĩ mô 6 sv hoc</t>
  </si>
  <si>
    <t>2016-2017_2 đợt 2</t>
  </si>
  <si>
    <t xml:space="preserve"> Cấu trúc dữ liệu và ứng dụng-2-16-2 (K10CT.THKTE.K2.16.17.D1.N01) 2 sv</t>
  </si>
  <si>
    <t xml:space="preserve"> DTC1051230029</t>
  </si>
  <si>
    <t>Trần Văn Nam</t>
  </si>
  <si>
    <t xml:space="preserve"> TH KINH TẾ K10A</t>
  </si>
  <si>
    <t xml:space="preserve"> DTC1051230349</t>
  </si>
  <si>
    <t xml:space="preserve"> ENG131</t>
  </si>
  <si>
    <t xml:space="preserve"> Anh văn 1-2-16-2 (K9.CNVT.K2.16.17.D2.N01)5sv</t>
  </si>
  <si>
    <t xml:space="preserve"> CNVT K9B</t>
  </si>
  <si>
    <t xml:space="preserve"> ĐK học nâng điểm</t>
  </si>
  <si>
    <t>DTC135D4802010123</t>
  </si>
  <si>
    <t>Tạ Văn Đông</t>
  </si>
  <si>
    <t xml:space="preserve"> CNTT_K12B</t>
  </si>
  <si>
    <t>DTC135D5103030188</t>
  </si>
  <si>
    <t>Nguyễn Thành Đạt</t>
  </si>
  <si>
    <t xml:space="preserve"> CNTĐH_K12A</t>
  </si>
  <si>
    <t>DTC11M1200102</t>
  </si>
  <si>
    <t>Dương Văn Nam</t>
  </si>
  <si>
    <t xml:space="preserve"> CNTT K10B</t>
  </si>
  <si>
    <t>DTC11M1200004</t>
  </si>
  <si>
    <t xml:space="preserve"> CNTT K10D</t>
  </si>
  <si>
    <t>APP331</t>
  </si>
  <si>
    <t xml:space="preserve"> Lập trình ứng dụng trên điện thoại-2-16-2 (K9.CNVT.K2.16.17.D2.N01)4sv</t>
  </si>
  <si>
    <t xml:space="preserve"> CNĐT K9A</t>
  </si>
  <si>
    <t>DTC1051210350</t>
  </si>
  <si>
    <t>Giang Văn Ánh</t>
  </si>
  <si>
    <t>2017-2018_1 đợt 2</t>
  </si>
  <si>
    <t xml:space="preserve"> ECZ221</t>
  </si>
  <si>
    <t xml:space="preserve"> Phân vùng kinh tế-1-17-2 (K12 CT.KTE.N01) 3 sv</t>
  </si>
  <si>
    <t>DTC135D3404050113</t>
  </si>
  <si>
    <t>Lãnh Tuấn Linh</t>
  </si>
  <si>
    <t>K12</t>
  </si>
  <si>
    <t xml:space="preserve"> PST131</t>
  </si>
  <si>
    <t>Lý thuyết xác suất thống kê-1-17-2 (K12 CT.QTVP.N03) 3 sv</t>
  </si>
  <si>
    <t>DTC135D3404060025</t>
  </si>
  <si>
    <t>Mùa A Manh</t>
  </si>
  <si>
    <t>QTVP_K12B</t>
  </si>
  <si>
    <t xml:space="preserve"> OSE321</t>
  </si>
  <si>
    <t>Tổ chức lao động khoa học và trang thiết bị văn phòng-1-17-2 (K12 CT.QTVP.N01) 3 sv</t>
  </si>
  <si>
    <t>DTC135D3404060300</t>
  </si>
  <si>
    <t>Nông Thanh Tiến</t>
  </si>
  <si>
    <t>PSK221</t>
  </si>
  <si>
    <t>Kỹ năng thuyết trình-1-17-2 (K12 CT.QTVP.N01) 1 sv</t>
  </si>
  <si>
    <t>MDS221</t>
  </si>
  <si>
    <t>Tổ chức quản lý văn bản và con dấu-1-17-2 (K12 CT.QTVP.N01) 6 sv</t>
  </si>
  <si>
    <t>DTC145D3201060018</t>
  </si>
  <si>
    <t>Nguyễn Thị Đào</t>
  </si>
  <si>
    <t>K13</t>
  </si>
  <si>
    <t>IOM231</t>
  </si>
  <si>
    <t>Tin học ứng dụng trong quản trị văn phòng-1-17-2 (K12 CT.QTVP.N01) 4sv</t>
  </si>
  <si>
    <t>Đại học liên thông K14</t>
  </si>
  <si>
    <t>2017-2018-kỳ 1-đợt 2</t>
  </si>
  <si>
    <t xml:space="preserve"> Cơ sở lập trình-1-17-2 (K12.CT.K1.D1.N01)</t>
  </si>
  <si>
    <t xml:space="preserve"> PRA231</t>
  </si>
  <si>
    <t xml:space="preserve"> Nguyên lý kế toán-1-17-2 (K12.CT.K1.D1.N01)</t>
  </si>
  <si>
    <t>DTC135D3404050021</t>
  </si>
  <si>
    <t>Lù A Mùa</t>
  </si>
  <si>
    <t xml:space="preserve"> EIT220</t>
  </si>
  <si>
    <t>Tiếng Anh chuyên ngành-1-17-2 (DHLTK11.CT.K1.D1.N01)</t>
  </si>
  <si>
    <t>DTC13ND4802010214</t>
  </si>
  <si>
    <t>Lưu Văn Hùng</t>
  </si>
  <si>
    <t xml:space="preserve"> ĐHLT_CN_K12C</t>
  </si>
  <si>
    <t>Tổng cộng</t>
  </si>
  <si>
    <t xml:space="preserve"> KTPM K10A
 (đơn nộp hp muộn)</t>
  </si>
  <si>
    <t>DANH SÁCH CHƯA NỘP HỌC PHÍ LỚP DƯỚI 10 SINH VIÊN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</si>
</sst>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2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3"/>
    </font>
    <font>
      <sz val="10"/>
      <color indexed="8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  <charset val="163"/>
    </font>
    <font>
      <sz val="11"/>
      <name val="Calibri Light"/>
      <family val="1"/>
      <charset val="163"/>
    </font>
    <font>
      <sz val="8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</cellStyleXfs>
  <cellXfs count="138">
    <xf numFmtId="0" fontId="0" fillId="0" borderId="0" xfId="0"/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165" fontId="10" fillId="0" borderId="0" xfId="2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center" vertical="top"/>
    </xf>
    <xf numFmtId="165" fontId="11" fillId="0" borderId="0" xfId="2" applyNumberFormat="1" applyFont="1" applyFill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165" fontId="12" fillId="0" borderId="0" xfId="2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5" fontId="7" fillId="0" borderId="1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3" applyNumberFormat="1" applyFont="1" applyFill="1" applyBorder="1" applyAlignment="1" applyProtection="1">
      <alignment horizontal="left" vertical="center"/>
    </xf>
    <xf numFmtId="165" fontId="13" fillId="0" borderId="1" xfId="2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4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65" fontId="15" fillId="0" borderId="1" xfId="2" applyNumberFormat="1" applyFont="1" applyFill="1" applyBorder="1" applyAlignment="1" applyProtection="1">
      <alignment horizontal="right" vertical="center"/>
    </xf>
    <xf numFmtId="0" fontId="13" fillId="0" borderId="1" xfId="3" applyNumberFormat="1" applyFont="1" applyFill="1" applyBorder="1" applyAlignment="1" applyProtection="1">
      <alignment vertical="center"/>
    </xf>
    <xf numFmtId="0" fontId="5" fillId="0" borderId="1" xfId="0" applyFont="1" applyBorder="1"/>
    <xf numFmtId="165" fontId="15" fillId="0" borderId="1" xfId="2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2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5" fontId="13" fillId="0" borderId="1" xfId="2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6" fillId="3" borderId="0" xfId="0" applyFont="1" applyFill="1"/>
    <xf numFmtId="166" fontId="6" fillId="0" borderId="1" xfId="2" applyNumberFormat="1" applyFont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2" applyNumberFormat="1" applyFont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right"/>
    </xf>
    <xf numFmtId="165" fontId="18" fillId="0" borderId="1" xfId="2" applyNumberFormat="1" applyFont="1" applyBorder="1" applyAlignment="1">
      <alignment horizontal="right"/>
    </xf>
    <xf numFmtId="0" fontId="1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vertical="center"/>
    </xf>
    <xf numFmtId="0" fontId="6" fillId="0" borderId="1" xfId="3" applyNumberFormat="1" applyFont="1" applyFill="1" applyBorder="1" applyAlignment="1" applyProtection="1">
      <alignment vertical="center" wrapText="1"/>
    </xf>
    <xf numFmtId="0" fontId="6" fillId="0" borderId="1" xfId="3" applyFont="1" applyBorder="1" applyAlignment="1">
      <alignment horizontal="center" vertical="center"/>
    </xf>
    <xf numFmtId="166" fontId="19" fillId="0" borderId="1" xfId="2" applyNumberFormat="1" applyFont="1" applyBorder="1" applyAlignment="1">
      <alignment horizontal="right"/>
    </xf>
    <xf numFmtId="0" fontId="19" fillId="0" borderId="0" xfId="6" applyFont="1"/>
    <xf numFmtId="0" fontId="6" fillId="2" borderId="1" xfId="0" applyFont="1" applyFill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5" fontId="6" fillId="0" borderId="0" xfId="2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left"/>
    </xf>
    <xf numFmtId="165" fontId="6" fillId="0" borderId="0" xfId="2" applyNumberFormat="1" applyFont="1" applyFill="1"/>
    <xf numFmtId="0" fontId="14" fillId="2" borderId="1" xfId="0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165" fontId="7" fillId="0" borderId="1" xfId="2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7">
    <cellStyle name="Comma 2" xfId="2"/>
    <cellStyle name="Normal" xfId="0" builtinId="0"/>
    <cellStyle name="Normal 2" xfId="1"/>
    <cellStyle name="Normal 2 2" xfId="3"/>
    <cellStyle name="Normal 3" xfId="4"/>
    <cellStyle name="Normal 4" xfId="5"/>
    <cellStyle name="Normal 5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542925</xdr:rowOff>
    </xdr:from>
    <xdr:to>
      <xdr:col>6</xdr:col>
      <xdr:colOff>628650</xdr:colOff>
      <xdr:row>0</xdr:row>
      <xdr:rowOff>552451</xdr:rowOff>
    </xdr:to>
    <xdr:cxnSp macro="">
      <xdr:nvCxnSpPr>
        <xdr:cNvPr id="2" name="Straight Connector 1"/>
        <xdr:cNvCxnSpPr/>
      </xdr:nvCxnSpPr>
      <xdr:spPr>
        <a:xfrm flipV="1">
          <a:off x="7896225" y="542925"/>
          <a:ext cx="2000250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O442"/>
  <sheetViews>
    <sheetView tabSelected="1" topLeftCell="A85" workbookViewId="0">
      <selection activeCell="G90" sqref="G90"/>
    </sheetView>
  </sheetViews>
  <sheetFormatPr defaultColWidth="20.5703125" defaultRowHeight="15"/>
  <cols>
    <col min="1" max="1" width="25.28515625" style="12" customWidth="1"/>
    <col min="2" max="2" width="13.28515625" style="120" customWidth="1"/>
    <col min="3" max="3" width="46.28515625" style="15" customWidth="1"/>
    <col min="4" max="4" width="8.42578125" style="12" customWidth="1"/>
    <col min="5" max="5" width="20.5703125" style="15" customWidth="1"/>
    <col min="6" max="6" width="20.5703125" style="128" customWidth="1"/>
    <col min="7" max="7" width="20.5703125" style="15" customWidth="1"/>
    <col min="8" max="8" width="20.5703125" style="120" customWidth="1"/>
    <col min="9" max="10" width="20.5703125" style="122" customWidth="1"/>
    <col min="11" max="11" width="20.5703125" style="122"/>
    <col min="12" max="16384" width="20.5703125" style="15"/>
  </cols>
  <sheetData>
    <row r="1" spans="1:11" ht="15.75">
      <c r="A1" s="11"/>
      <c r="B1" s="11"/>
      <c r="C1" s="11"/>
      <c r="E1" s="13"/>
      <c r="F1" s="13"/>
      <c r="G1" s="13"/>
      <c r="H1" s="13"/>
      <c r="I1" s="14"/>
      <c r="J1" s="14"/>
      <c r="K1" s="14"/>
    </row>
    <row r="2" spans="1:11" ht="18.75">
      <c r="A2" s="16"/>
      <c r="B2" s="16"/>
      <c r="C2" s="16"/>
      <c r="E2" s="17"/>
      <c r="F2" s="18"/>
      <c r="G2" s="18"/>
      <c r="H2" s="18"/>
      <c r="I2" s="19"/>
      <c r="J2" s="19"/>
      <c r="K2" s="19"/>
    </row>
    <row r="3" spans="1:11" ht="20.25">
      <c r="A3" s="20" t="s">
        <v>876</v>
      </c>
      <c r="B3" s="20"/>
      <c r="C3" s="20"/>
      <c r="D3" s="20"/>
      <c r="E3" s="20"/>
      <c r="F3" s="20"/>
      <c r="G3" s="20"/>
      <c r="H3" s="20"/>
      <c r="I3" s="21"/>
      <c r="J3" s="21"/>
      <c r="K3" s="21"/>
    </row>
    <row r="4" spans="1:11" ht="20.25">
      <c r="A4" s="22"/>
      <c r="B4" s="22"/>
      <c r="C4" s="22"/>
      <c r="D4" s="22"/>
      <c r="E4" s="22"/>
      <c r="F4" s="22"/>
      <c r="G4" s="22"/>
      <c r="H4" s="22"/>
      <c r="I4" s="23"/>
      <c r="J4" s="23"/>
      <c r="K4" s="23"/>
    </row>
    <row r="5" spans="1:11" ht="15.75">
      <c r="A5" s="24"/>
      <c r="B5" s="24"/>
      <c r="C5" s="24"/>
      <c r="D5" s="24"/>
      <c r="E5" s="24"/>
      <c r="F5" s="24"/>
      <c r="G5" s="24"/>
      <c r="H5" s="24"/>
      <c r="I5" s="25"/>
      <c r="J5" s="25"/>
      <c r="K5" s="25"/>
    </row>
    <row r="6" spans="1:11" s="29" customFormat="1" ht="15.75">
      <c r="A6" s="26" t="s">
        <v>0</v>
      </c>
      <c r="B6" s="26" t="s">
        <v>1</v>
      </c>
      <c r="C6" s="26" t="s">
        <v>2</v>
      </c>
      <c r="D6" s="26" t="s">
        <v>183</v>
      </c>
      <c r="E6" s="26" t="s">
        <v>3</v>
      </c>
      <c r="F6" s="27" t="s">
        <v>184</v>
      </c>
      <c r="G6" s="26" t="s">
        <v>185</v>
      </c>
      <c r="H6" s="26" t="s">
        <v>186</v>
      </c>
      <c r="I6" s="28" t="s">
        <v>187</v>
      </c>
      <c r="J6" s="28" t="s">
        <v>188</v>
      </c>
      <c r="K6" s="28" t="s">
        <v>189</v>
      </c>
    </row>
    <row r="7" spans="1:11" s="34" customFormat="1" ht="15.75">
      <c r="A7" s="30" t="s">
        <v>190</v>
      </c>
      <c r="B7" s="30"/>
      <c r="C7" s="31" t="s">
        <v>191</v>
      </c>
      <c r="D7" s="30">
        <v>3</v>
      </c>
      <c r="E7" s="32" t="s">
        <v>192</v>
      </c>
      <c r="F7" s="32" t="s">
        <v>193</v>
      </c>
      <c r="G7" s="31" t="s">
        <v>5</v>
      </c>
      <c r="H7" s="30">
        <v>1.5</v>
      </c>
      <c r="I7" s="33">
        <f>(3*175000*1.5*10)/9</f>
        <v>875000</v>
      </c>
      <c r="J7" s="33">
        <f>3*1.5*175000</f>
        <v>787500</v>
      </c>
      <c r="K7" s="33">
        <f t="shared" ref="K7:K11" si="0">I7-J7</f>
        <v>87500</v>
      </c>
    </row>
    <row r="8" spans="1:11" s="34" customFormat="1" ht="30">
      <c r="A8" s="30" t="s">
        <v>190</v>
      </c>
      <c r="B8" s="30"/>
      <c r="C8" s="35" t="s">
        <v>194</v>
      </c>
      <c r="D8" s="30"/>
      <c r="E8" s="32" t="s">
        <v>195</v>
      </c>
      <c r="F8" s="32" t="s">
        <v>196</v>
      </c>
      <c r="G8" s="31" t="s">
        <v>5</v>
      </c>
      <c r="H8" s="30">
        <v>1.5</v>
      </c>
      <c r="I8" s="33">
        <f>(2*1.5*175000*10)/4</f>
        <v>1312500</v>
      </c>
      <c r="J8" s="33">
        <f>2*1.5*175000</f>
        <v>525000</v>
      </c>
      <c r="K8" s="33">
        <f t="shared" si="0"/>
        <v>787500</v>
      </c>
    </row>
    <row r="9" spans="1:11" s="34" customFormat="1" ht="30">
      <c r="A9" s="30" t="s">
        <v>190</v>
      </c>
      <c r="B9" s="30"/>
      <c r="C9" s="35" t="s">
        <v>197</v>
      </c>
      <c r="D9" s="30">
        <v>3</v>
      </c>
      <c r="E9" s="36" t="s">
        <v>38</v>
      </c>
      <c r="F9" s="32" t="s">
        <v>198</v>
      </c>
      <c r="G9" s="31" t="s">
        <v>22</v>
      </c>
      <c r="H9" s="30">
        <v>1.2</v>
      </c>
      <c r="I9" s="33">
        <f>(3*1.2*165000*10)/7</f>
        <v>848571.42857142841</v>
      </c>
      <c r="J9" s="33">
        <f>3*1.2*165000</f>
        <v>593999.99999999988</v>
      </c>
      <c r="K9" s="33">
        <f t="shared" si="0"/>
        <v>254571.42857142852</v>
      </c>
    </row>
    <row r="10" spans="1:11" s="34" customFormat="1" ht="30">
      <c r="A10" s="30" t="s">
        <v>190</v>
      </c>
      <c r="B10" s="31" t="s">
        <v>199</v>
      </c>
      <c r="C10" s="35" t="s">
        <v>200</v>
      </c>
      <c r="D10" s="30">
        <v>3</v>
      </c>
      <c r="E10" s="32" t="s">
        <v>201</v>
      </c>
      <c r="F10" s="32" t="s">
        <v>202</v>
      </c>
      <c r="G10" s="31" t="s">
        <v>5</v>
      </c>
      <c r="H10" s="30">
        <v>1.5</v>
      </c>
      <c r="I10" s="33">
        <f>3*1.5*1750000/3</f>
        <v>2625000</v>
      </c>
      <c r="J10" s="33">
        <f>3*1.5*175000</f>
        <v>787500</v>
      </c>
      <c r="K10" s="33">
        <f t="shared" si="0"/>
        <v>1837500</v>
      </c>
    </row>
    <row r="11" spans="1:11" s="34" customFormat="1" ht="30">
      <c r="A11" s="30" t="s">
        <v>190</v>
      </c>
      <c r="B11" s="31" t="s">
        <v>199</v>
      </c>
      <c r="C11" s="35" t="s">
        <v>200</v>
      </c>
      <c r="D11" s="30">
        <v>3</v>
      </c>
      <c r="E11" s="32" t="s">
        <v>145</v>
      </c>
      <c r="F11" s="32" t="s">
        <v>146</v>
      </c>
      <c r="G11" s="31" t="s">
        <v>5</v>
      </c>
      <c r="H11" s="30">
        <v>1.5</v>
      </c>
      <c r="I11" s="33">
        <f>3*1.5*1750000/3</f>
        <v>2625000</v>
      </c>
      <c r="J11" s="33">
        <f>3*1.5*175000</f>
        <v>787500</v>
      </c>
      <c r="K11" s="33">
        <f t="shared" si="0"/>
        <v>1837500</v>
      </c>
    </row>
    <row r="12" spans="1:11" s="34" customFormat="1" ht="30">
      <c r="A12" s="30" t="s">
        <v>190</v>
      </c>
      <c r="B12" s="31" t="s">
        <v>203</v>
      </c>
      <c r="C12" s="35" t="s">
        <v>204</v>
      </c>
      <c r="D12" s="30">
        <v>2</v>
      </c>
      <c r="E12" s="32" t="s">
        <v>201</v>
      </c>
      <c r="F12" s="32" t="s">
        <v>202</v>
      </c>
      <c r="G12" s="31" t="s">
        <v>5</v>
      </c>
      <c r="H12" s="30">
        <v>1.5</v>
      </c>
      <c r="I12" s="33">
        <f>2*1.5*1750000/5</f>
        <v>1050000</v>
      </c>
      <c r="J12" s="33">
        <f>2*1.5*175000</f>
        <v>525000</v>
      </c>
      <c r="K12" s="33">
        <f>I12-J12</f>
        <v>525000</v>
      </c>
    </row>
    <row r="13" spans="1:11" s="34" customFormat="1" ht="30">
      <c r="A13" s="30" t="s">
        <v>190</v>
      </c>
      <c r="B13" s="31" t="s">
        <v>203</v>
      </c>
      <c r="C13" s="35" t="s">
        <v>204</v>
      </c>
      <c r="D13" s="30">
        <v>2</v>
      </c>
      <c r="E13" s="32" t="s">
        <v>145</v>
      </c>
      <c r="F13" s="32" t="s">
        <v>146</v>
      </c>
      <c r="G13" s="31" t="s">
        <v>5</v>
      </c>
      <c r="H13" s="30">
        <v>1.5</v>
      </c>
      <c r="I13" s="33">
        <f>2*1.5*1750000/5</f>
        <v>1050000</v>
      </c>
      <c r="J13" s="33">
        <f>2*1.5*175000</f>
        <v>525000</v>
      </c>
      <c r="K13" s="33">
        <f>I13-J13</f>
        <v>525000</v>
      </c>
    </row>
    <row r="14" spans="1:11" s="34" customFormat="1" ht="15.75">
      <c r="A14" s="30" t="s">
        <v>190</v>
      </c>
      <c r="B14" s="30"/>
      <c r="C14" s="31" t="s">
        <v>209</v>
      </c>
      <c r="D14" s="30">
        <v>3</v>
      </c>
      <c r="E14" s="32" t="s">
        <v>205</v>
      </c>
      <c r="F14" s="32" t="s">
        <v>206</v>
      </c>
      <c r="G14" s="31" t="s">
        <v>5</v>
      </c>
      <c r="H14" s="30">
        <v>1.65</v>
      </c>
      <c r="I14" s="33">
        <f>(3*1.65*175000*10)/3</f>
        <v>2887499.9999999995</v>
      </c>
      <c r="J14" s="33">
        <f>3*1.65*175000</f>
        <v>866249.99999999988</v>
      </c>
      <c r="K14" s="33">
        <f t="shared" ref="K14:K75" si="1">I14-J14</f>
        <v>2021249.9999999995</v>
      </c>
    </row>
    <row r="15" spans="1:11" s="34" customFormat="1" ht="45">
      <c r="A15" s="30" t="s">
        <v>190</v>
      </c>
      <c r="B15" s="30" t="s">
        <v>212</v>
      </c>
      <c r="C15" s="35" t="s">
        <v>213</v>
      </c>
      <c r="D15" s="30">
        <v>2</v>
      </c>
      <c r="E15" s="32" t="s">
        <v>207</v>
      </c>
      <c r="F15" s="32" t="s">
        <v>208</v>
      </c>
      <c r="G15" s="37" t="s">
        <v>8</v>
      </c>
      <c r="H15" s="30">
        <v>1.5</v>
      </c>
      <c r="I15" s="33">
        <f>(2*1.5*175000*10)/8</f>
        <v>656250</v>
      </c>
      <c r="J15" s="33">
        <f>2*1.5*175000</f>
        <v>525000</v>
      </c>
      <c r="K15" s="33">
        <f t="shared" si="1"/>
        <v>131250</v>
      </c>
    </row>
    <row r="16" spans="1:11" s="34" customFormat="1" ht="31.5">
      <c r="A16" s="30" t="s">
        <v>190</v>
      </c>
      <c r="B16" s="38" t="s">
        <v>216</v>
      </c>
      <c r="C16" s="39" t="s">
        <v>217</v>
      </c>
      <c r="D16" s="40">
        <v>2</v>
      </c>
      <c r="E16" s="41" t="s">
        <v>210</v>
      </c>
      <c r="F16" s="32" t="s">
        <v>211</v>
      </c>
      <c r="G16" s="41" t="s">
        <v>5</v>
      </c>
      <c r="H16" s="40" t="s">
        <v>218</v>
      </c>
      <c r="I16" s="10">
        <f>2*175000*1.5*10</f>
        <v>5250000</v>
      </c>
      <c r="J16" s="10">
        <f>2*1.5*175000</f>
        <v>525000</v>
      </c>
      <c r="K16" s="10">
        <f t="shared" si="1"/>
        <v>4725000</v>
      </c>
    </row>
    <row r="17" spans="1:12 16365:16369" s="34" customFormat="1" ht="45.75" customHeight="1">
      <c r="A17" s="30" t="s">
        <v>190</v>
      </c>
      <c r="B17" s="38" t="s">
        <v>221</v>
      </c>
      <c r="C17" s="38" t="s">
        <v>222</v>
      </c>
      <c r="D17" s="40">
        <v>2</v>
      </c>
      <c r="E17" s="41" t="s">
        <v>210</v>
      </c>
      <c r="F17" s="32" t="s">
        <v>211</v>
      </c>
      <c r="G17" s="41" t="s">
        <v>5</v>
      </c>
      <c r="H17" s="40" t="s">
        <v>218</v>
      </c>
      <c r="I17" s="10">
        <f>2*175000*1.5*10</f>
        <v>5250000</v>
      </c>
      <c r="J17" s="10">
        <f>2*1.5*175000</f>
        <v>525000</v>
      </c>
      <c r="K17" s="10">
        <f t="shared" si="1"/>
        <v>4725000</v>
      </c>
    </row>
    <row r="18" spans="1:12 16365:16369" s="34" customFormat="1" ht="45.75" customHeight="1">
      <c r="A18" s="30" t="s">
        <v>190</v>
      </c>
      <c r="B18" s="38" t="s">
        <v>226</v>
      </c>
      <c r="C18" s="39" t="s">
        <v>227</v>
      </c>
      <c r="D18" s="40">
        <v>3</v>
      </c>
      <c r="E18" s="41" t="s">
        <v>214</v>
      </c>
      <c r="F18" s="32" t="s">
        <v>215</v>
      </c>
      <c r="G18" s="41" t="s">
        <v>5</v>
      </c>
      <c r="H18" s="40" t="s">
        <v>218</v>
      </c>
      <c r="I18" s="10">
        <f>3*1.5*1650000/5</f>
        <v>1485000</v>
      </c>
      <c r="J18" s="10">
        <f>3*1.5*165000</f>
        <v>742500</v>
      </c>
      <c r="K18" s="10">
        <f t="shared" si="1"/>
        <v>742500</v>
      </c>
    </row>
    <row r="19" spans="1:12 16365:16369" s="34" customFormat="1" ht="27" customHeight="1">
      <c r="A19" s="30" t="s">
        <v>230</v>
      </c>
      <c r="B19" s="38"/>
      <c r="C19" s="39" t="s">
        <v>231</v>
      </c>
      <c r="D19" s="40">
        <v>3</v>
      </c>
      <c r="E19" s="41" t="s">
        <v>219</v>
      </c>
      <c r="F19" s="32" t="s">
        <v>220</v>
      </c>
      <c r="G19" s="41" t="s">
        <v>8</v>
      </c>
      <c r="H19" s="40" t="s">
        <v>218</v>
      </c>
      <c r="I19" s="10">
        <f>(2*1.5*175000*10)/5</f>
        <v>1050000</v>
      </c>
      <c r="J19" s="10">
        <f>2*1.5*175000</f>
        <v>525000</v>
      </c>
      <c r="K19" s="10">
        <f t="shared" si="1"/>
        <v>525000</v>
      </c>
    </row>
    <row r="20" spans="1:12 16365:16369" s="34" customFormat="1" ht="27" customHeight="1">
      <c r="A20" s="30" t="s">
        <v>230</v>
      </c>
      <c r="B20" s="38"/>
      <c r="C20" s="39" t="s">
        <v>231</v>
      </c>
      <c r="D20" s="40">
        <v>3</v>
      </c>
      <c r="E20" s="41" t="s">
        <v>223</v>
      </c>
      <c r="F20" s="32" t="s">
        <v>224</v>
      </c>
      <c r="G20" s="41" t="s">
        <v>22</v>
      </c>
      <c r="H20" s="40">
        <v>1</v>
      </c>
      <c r="I20" s="10">
        <f>(2*1*175000*10)/5</f>
        <v>700000</v>
      </c>
      <c r="J20" s="10">
        <f>2*175000</f>
        <v>350000</v>
      </c>
      <c r="K20" s="10">
        <f t="shared" si="1"/>
        <v>350000</v>
      </c>
    </row>
    <row r="21" spans="1:12 16365:16369" s="34" customFormat="1" ht="27" customHeight="1">
      <c r="A21" s="30" t="s">
        <v>230</v>
      </c>
      <c r="B21" s="38"/>
      <c r="C21" s="39" t="s">
        <v>231</v>
      </c>
      <c r="D21" s="40">
        <v>3</v>
      </c>
      <c r="E21" s="41" t="s">
        <v>228</v>
      </c>
      <c r="F21" s="32" t="s">
        <v>229</v>
      </c>
      <c r="G21" s="41" t="s">
        <v>8</v>
      </c>
      <c r="H21" s="40" t="s">
        <v>218</v>
      </c>
      <c r="I21" s="10">
        <f>(2*1.5*175000*10)/5</f>
        <v>1050000</v>
      </c>
      <c r="J21" s="10">
        <f>2*1.5*175000</f>
        <v>525000</v>
      </c>
      <c r="K21" s="10">
        <f t="shared" si="1"/>
        <v>525000</v>
      </c>
    </row>
    <row r="22" spans="1:12 16365:16369" s="34" customFormat="1" ht="27" customHeight="1">
      <c r="A22" s="30" t="s">
        <v>230</v>
      </c>
      <c r="B22" s="42" t="s">
        <v>236</v>
      </c>
      <c r="C22" s="39" t="s">
        <v>237</v>
      </c>
      <c r="D22" s="40">
        <v>2</v>
      </c>
      <c r="E22" s="43" t="s">
        <v>232</v>
      </c>
      <c r="F22" s="32" t="s">
        <v>233</v>
      </c>
      <c r="G22" s="41" t="s">
        <v>22</v>
      </c>
      <c r="H22" s="44">
        <v>1</v>
      </c>
      <c r="I22" s="45">
        <f t="shared" ref="I22:I29" si="2">2*1*175000*10/5</f>
        <v>700000</v>
      </c>
      <c r="J22" s="45">
        <f t="shared" ref="J22:J29" si="3">2*175000</f>
        <v>350000</v>
      </c>
      <c r="K22" s="45">
        <f t="shared" si="1"/>
        <v>350000</v>
      </c>
    </row>
    <row r="23" spans="1:12 16365:16369" s="34" customFormat="1" ht="27" customHeight="1">
      <c r="A23" s="30" t="s">
        <v>230</v>
      </c>
      <c r="B23" s="42" t="s">
        <v>236</v>
      </c>
      <c r="C23" s="39" t="s">
        <v>237</v>
      </c>
      <c r="D23" s="40">
        <v>2</v>
      </c>
      <c r="E23" s="43" t="s">
        <v>234</v>
      </c>
      <c r="F23" s="32" t="s">
        <v>235</v>
      </c>
      <c r="G23" s="41" t="s">
        <v>22</v>
      </c>
      <c r="H23" s="44">
        <v>1</v>
      </c>
      <c r="I23" s="45">
        <f t="shared" si="2"/>
        <v>700000</v>
      </c>
      <c r="J23" s="45">
        <f t="shared" si="3"/>
        <v>350000</v>
      </c>
      <c r="K23" s="45">
        <f t="shared" si="1"/>
        <v>350000</v>
      </c>
    </row>
    <row r="24" spans="1:12 16365:16369" s="34" customFormat="1" ht="27" customHeight="1">
      <c r="A24" s="30" t="s">
        <v>230</v>
      </c>
      <c r="B24" s="42" t="s">
        <v>236</v>
      </c>
      <c r="C24" s="39" t="s">
        <v>237</v>
      </c>
      <c r="D24" s="40">
        <v>2</v>
      </c>
      <c r="E24" s="43" t="s">
        <v>242</v>
      </c>
      <c r="F24" s="32" t="s">
        <v>243</v>
      </c>
      <c r="G24" s="41" t="s">
        <v>22</v>
      </c>
      <c r="H24" s="44">
        <v>1</v>
      </c>
      <c r="I24" s="45">
        <f t="shared" si="2"/>
        <v>700000</v>
      </c>
      <c r="J24" s="45">
        <f t="shared" si="3"/>
        <v>350000</v>
      </c>
      <c r="K24" s="45">
        <f t="shared" si="1"/>
        <v>350000</v>
      </c>
    </row>
    <row r="25" spans="1:12 16365:16369" s="34" customFormat="1" ht="27" customHeight="1">
      <c r="A25" s="30" t="s">
        <v>230</v>
      </c>
      <c r="B25" s="42" t="s">
        <v>236</v>
      </c>
      <c r="C25" s="39" t="s">
        <v>237</v>
      </c>
      <c r="D25" s="40">
        <v>2</v>
      </c>
      <c r="E25" s="43" t="s">
        <v>238</v>
      </c>
      <c r="F25" s="32" t="s">
        <v>239</v>
      </c>
      <c r="G25" s="41" t="s">
        <v>22</v>
      </c>
      <c r="H25" s="44">
        <v>1</v>
      </c>
      <c r="I25" s="45">
        <f t="shared" si="2"/>
        <v>700000</v>
      </c>
      <c r="J25" s="45">
        <f t="shared" si="3"/>
        <v>350000</v>
      </c>
      <c r="K25" s="45">
        <f t="shared" si="1"/>
        <v>350000</v>
      </c>
    </row>
    <row r="26" spans="1:12 16365:16369" s="34" customFormat="1" ht="27" customHeight="1">
      <c r="A26" s="30" t="s">
        <v>230</v>
      </c>
      <c r="B26" s="42" t="s">
        <v>248</v>
      </c>
      <c r="C26" s="39" t="s">
        <v>249</v>
      </c>
      <c r="D26" s="40">
        <v>2</v>
      </c>
      <c r="E26" s="43" t="s">
        <v>232</v>
      </c>
      <c r="F26" s="32" t="s">
        <v>233</v>
      </c>
      <c r="G26" s="41" t="s">
        <v>22</v>
      </c>
      <c r="H26" s="44">
        <v>1</v>
      </c>
      <c r="I26" s="45">
        <f t="shared" si="2"/>
        <v>700000</v>
      </c>
      <c r="J26" s="45">
        <f t="shared" si="3"/>
        <v>350000</v>
      </c>
      <c r="K26" s="45">
        <f t="shared" si="1"/>
        <v>350000</v>
      </c>
    </row>
    <row r="27" spans="1:12 16365:16369" s="34" customFormat="1" ht="27" customHeight="1">
      <c r="A27" s="44" t="s">
        <v>230</v>
      </c>
      <c r="B27" s="46" t="s">
        <v>248</v>
      </c>
      <c r="C27" s="41" t="s">
        <v>249</v>
      </c>
      <c r="D27" s="44">
        <v>2</v>
      </c>
      <c r="E27" s="43" t="s">
        <v>234</v>
      </c>
      <c r="F27" s="32" t="s">
        <v>235</v>
      </c>
      <c r="G27" s="47" t="s">
        <v>22</v>
      </c>
      <c r="H27" s="136">
        <v>1</v>
      </c>
      <c r="I27" s="45">
        <f t="shared" si="2"/>
        <v>700000</v>
      </c>
      <c r="J27" s="45">
        <f t="shared" si="3"/>
        <v>350000</v>
      </c>
      <c r="K27" s="45">
        <f t="shared" si="1"/>
        <v>350000</v>
      </c>
      <c r="XEK27" s="43"/>
      <c r="XEL27" s="46"/>
      <c r="XEM27" s="41"/>
      <c r="XEN27" s="44"/>
      <c r="XEO27" s="48"/>
    </row>
    <row r="28" spans="1:12 16365:16369" s="34" customFormat="1" ht="27" customHeight="1">
      <c r="A28" s="30" t="s">
        <v>230</v>
      </c>
      <c r="B28" s="42" t="s">
        <v>248</v>
      </c>
      <c r="C28" s="39" t="s">
        <v>249</v>
      </c>
      <c r="D28" s="40">
        <v>2</v>
      </c>
      <c r="E28" s="43" t="s">
        <v>242</v>
      </c>
      <c r="F28" s="32" t="s">
        <v>243</v>
      </c>
      <c r="G28" s="41" t="s">
        <v>22</v>
      </c>
      <c r="H28" s="44">
        <v>1</v>
      </c>
      <c r="I28" s="45">
        <f t="shared" si="2"/>
        <v>700000</v>
      </c>
      <c r="J28" s="45">
        <f t="shared" si="3"/>
        <v>350000</v>
      </c>
      <c r="K28" s="45">
        <f t="shared" si="1"/>
        <v>350000</v>
      </c>
    </row>
    <row r="29" spans="1:12 16365:16369" s="34" customFormat="1" ht="27" customHeight="1">
      <c r="A29" s="30" t="s">
        <v>230</v>
      </c>
      <c r="B29" s="42" t="s">
        <v>248</v>
      </c>
      <c r="C29" s="39" t="s">
        <v>249</v>
      </c>
      <c r="D29" s="40">
        <v>2</v>
      </c>
      <c r="E29" s="43" t="s">
        <v>238</v>
      </c>
      <c r="F29" s="32" t="s">
        <v>239</v>
      </c>
      <c r="G29" s="41" t="s">
        <v>22</v>
      </c>
      <c r="H29" s="44">
        <v>1</v>
      </c>
      <c r="I29" s="45">
        <f t="shared" si="2"/>
        <v>700000</v>
      </c>
      <c r="J29" s="45">
        <f t="shared" si="3"/>
        <v>350000</v>
      </c>
      <c r="K29" s="45">
        <f t="shared" si="1"/>
        <v>350000</v>
      </c>
    </row>
    <row r="30" spans="1:12 16365:16369" ht="30.75" customHeight="1">
      <c r="A30" s="5" t="s">
        <v>256</v>
      </c>
      <c r="B30" s="3" t="s">
        <v>257</v>
      </c>
      <c r="C30" s="49" t="s">
        <v>258</v>
      </c>
      <c r="D30" s="7">
        <v>1</v>
      </c>
      <c r="E30" s="50" t="s">
        <v>240</v>
      </c>
      <c r="F30" s="32" t="s">
        <v>241</v>
      </c>
      <c r="G30" s="5" t="s">
        <v>5</v>
      </c>
      <c r="H30" s="51">
        <v>1.5</v>
      </c>
      <c r="I30" s="52">
        <f>(1*1.5*200000*10)/7</f>
        <v>428571.42857142858</v>
      </c>
      <c r="J30" s="52">
        <f>1*1.5*200000</f>
        <v>300000</v>
      </c>
      <c r="K30" s="52">
        <f t="shared" si="1"/>
        <v>128571.42857142858</v>
      </c>
      <c r="L30" s="34"/>
    </row>
    <row r="31" spans="1:12 16365:16369" ht="30.75" customHeight="1">
      <c r="A31" s="5" t="s">
        <v>256</v>
      </c>
      <c r="B31" s="3" t="s">
        <v>257</v>
      </c>
      <c r="C31" s="49" t="s">
        <v>258</v>
      </c>
      <c r="D31" s="7">
        <v>1</v>
      </c>
      <c r="E31" s="50" t="s">
        <v>244</v>
      </c>
      <c r="F31" s="32" t="s">
        <v>245</v>
      </c>
      <c r="G31" s="5" t="s">
        <v>5</v>
      </c>
      <c r="H31" s="51">
        <v>1.5</v>
      </c>
      <c r="I31" s="52">
        <f>(1*1.5*200000*10)/7</f>
        <v>428571.42857142858</v>
      </c>
      <c r="J31" s="52">
        <f>1*1.5*200000</f>
        <v>300000</v>
      </c>
      <c r="K31" s="52">
        <f t="shared" si="1"/>
        <v>128571.42857142858</v>
      </c>
      <c r="L31" s="34"/>
    </row>
    <row r="32" spans="1:12 16365:16369" ht="30.75" customHeight="1">
      <c r="A32" s="5" t="s">
        <v>256</v>
      </c>
      <c r="B32" s="3" t="s">
        <v>257</v>
      </c>
      <c r="C32" s="49" t="s">
        <v>258</v>
      </c>
      <c r="D32" s="7">
        <v>1</v>
      </c>
      <c r="E32" s="50" t="s">
        <v>246</v>
      </c>
      <c r="F32" s="32" t="s">
        <v>247</v>
      </c>
      <c r="G32" s="5" t="s">
        <v>22</v>
      </c>
      <c r="H32" s="51">
        <v>1</v>
      </c>
      <c r="I32" s="52">
        <f>(1*1*200000*10)/7</f>
        <v>285714.28571428574</v>
      </c>
      <c r="J32" s="52">
        <f>1*1*200000</f>
        <v>200000</v>
      </c>
      <c r="K32" s="52">
        <f t="shared" si="1"/>
        <v>85714.285714285739</v>
      </c>
      <c r="L32" s="34"/>
    </row>
    <row r="33" spans="1:12" ht="30">
      <c r="A33" s="5" t="s">
        <v>256</v>
      </c>
      <c r="B33" s="3" t="s">
        <v>269</v>
      </c>
      <c r="C33" s="49" t="s">
        <v>270</v>
      </c>
      <c r="D33" s="7">
        <v>2</v>
      </c>
      <c r="E33" s="50" t="s">
        <v>145</v>
      </c>
      <c r="F33" s="32" t="s">
        <v>146</v>
      </c>
      <c r="G33" s="5" t="s">
        <v>5</v>
      </c>
      <c r="H33" s="51">
        <v>1.5</v>
      </c>
      <c r="I33" s="52">
        <f>2*1.5*2000000/2</f>
        <v>3000000</v>
      </c>
      <c r="J33" s="52">
        <f>2*1.5*200000</f>
        <v>600000</v>
      </c>
      <c r="K33" s="52">
        <f t="shared" si="1"/>
        <v>2400000</v>
      </c>
      <c r="L33" s="34"/>
    </row>
    <row r="34" spans="1:12" ht="30">
      <c r="A34" s="5" t="s">
        <v>256</v>
      </c>
      <c r="B34" s="3" t="s">
        <v>269</v>
      </c>
      <c r="C34" s="49" t="s">
        <v>270</v>
      </c>
      <c r="D34" s="7">
        <v>2</v>
      </c>
      <c r="E34" s="50" t="s">
        <v>250</v>
      </c>
      <c r="F34" s="32" t="s">
        <v>251</v>
      </c>
      <c r="G34" s="5" t="s">
        <v>5</v>
      </c>
      <c r="H34" s="51">
        <v>1.5</v>
      </c>
      <c r="I34" s="52">
        <f>2*1.5*2000000/2</f>
        <v>3000000</v>
      </c>
      <c r="J34" s="52">
        <f>2*1.5*200000</f>
        <v>600000</v>
      </c>
      <c r="K34" s="52">
        <f t="shared" si="1"/>
        <v>2400000</v>
      </c>
      <c r="L34" s="34"/>
    </row>
    <row r="35" spans="1:12" s="55" customFormat="1" ht="45">
      <c r="A35" s="5" t="s">
        <v>256</v>
      </c>
      <c r="B35" s="3" t="s">
        <v>271</v>
      </c>
      <c r="C35" s="49" t="s">
        <v>272</v>
      </c>
      <c r="D35" s="7">
        <v>3</v>
      </c>
      <c r="E35" s="53" t="s">
        <v>252</v>
      </c>
      <c r="F35" s="32" t="s">
        <v>253</v>
      </c>
      <c r="G35" s="5" t="s">
        <v>5</v>
      </c>
      <c r="H35" s="51">
        <v>1.5</v>
      </c>
      <c r="I35" s="52">
        <f>3*1.5*200000*10/5</f>
        <v>1800000</v>
      </c>
      <c r="J35" s="52">
        <f>3*1.5*200000</f>
        <v>900000</v>
      </c>
      <c r="K35" s="52">
        <f t="shared" si="1"/>
        <v>900000</v>
      </c>
      <c r="L35" s="54"/>
    </row>
    <row r="36" spans="1:12" ht="30">
      <c r="A36" s="5" t="s">
        <v>256</v>
      </c>
      <c r="B36" s="7" t="s">
        <v>275</v>
      </c>
      <c r="C36" s="56" t="s">
        <v>276</v>
      </c>
      <c r="D36" s="7">
        <v>2</v>
      </c>
      <c r="E36" s="57" t="s">
        <v>145</v>
      </c>
      <c r="F36" s="32" t="s">
        <v>146</v>
      </c>
      <c r="G36" s="7" t="s">
        <v>5</v>
      </c>
      <c r="H36" s="51">
        <v>1.5</v>
      </c>
      <c r="I36" s="52">
        <f>2*2000000*1.5</f>
        <v>6000000</v>
      </c>
      <c r="J36" s="52">
        <f>2*1.5*200000</f>
        <v>600000</v>
      </c>
      <c r="K36" s="52">
        <f t="shared" si="1"/>
        <v>5400000</v>
      </c>
      <c r="L36" s="34"/>
    </row>
    <row r="37" spans="1:12" ht="30">
      <c r="A37" s="5" t="s">
        <v>256</v>
      </c>
      <c r="B37" s="4" t="s">
        <v>279</v>
      </c>
      <c r="C37" s="4" t="s">
        <v>280</v>
      </c>
      <c r="D37" s="7">
        <v>2</v>
      </c>
      <c r="E37" s="57" t="s">
        <v>254</v>
      </c>
      <c r="F37" s="32" t="s">
        <v>255</v>
      </c>
      <c r="G37" s="7" t="s">
        <v>5</v>
      </c>
      <c r="H37" s="51">
        <v>1.5</v>
      </c>
      <c r="I37" s="52">
        <f>(2*1.5*200000*10)/2</f>
        <v>3000000</v>
      </c>
      <c r="J37" s="52">
        <f>2*1.5*200000</f>
        <v>600000</v>
      </c>
      <c r="K37" s="52">
        <f t="shared" si="1"/>
        <v>2400000</v>
      </c>
      <c r="L37" s="34"/>
    </row>
    <row r="38" spans="1:12" ht="30">
      <c r="A38" s="5" t="s">
        <v>256</v>
      </c>
      <c r="B38" s="4" t="s">
        <v>283</v>
      </c>
      <c r="C38" s="4" t="s">
        <v>284</v>
      </c>
      <c r="D38" s="7">
        <v>2</v>
      </c>
      <c r="E38" s="50" t="s">
        <v>259</v>
      </c>
      <c r="F38" s="32" t="s">
        <v>260</v>
      </c>
      <c r="G38" s="5" t="s">
        <v>22</v>
      </c>
      <c r="H38" s="51">
        <v>1</v>
      </c>
      <c r="I38" s="52">
        <v>335000</v>
      </c>
      <c r="J38" s="52">
        <f>2*150000</f>
        <v>300000</v>
      </c>
      <c r="K38" s="52">
        <f t="shared" si="1"/>
        <v>35000</v>
      </c>
      <c r="L38" s="34"/>
    </row>
    <row r="39" spans="1:12" ht="30">
      <c r="A39" s="5" t="s">
        <v>256</v>
      </c>
      <c r="B39" s="4" t="s">
        <v>283</v>
      </c>
      <c r="C39" s="4" t="s">
        <v>284</v>
      </c>
      <c r="D39" s="7">
        <v>2</v>
      </c>
      <c r="E39" s="51" t="s">
        <v>261</v>
      </c>
      <c r="F39" s="32" t="s">
        <v>262</v>
      </c>
      <c r="G39" s="5" t="s">
        <v>22</v>
      </c>
      <c r="H39" s="51">
        <v>1</v>
      </c>
      <c r="I39" s="52">
        <v>335000</v>
      </c>
      <c r="J39" s="52">
        <f>2*150000</f>
        <v>300000</v>
      </c>
      <c r="K39" s="52">
        <f t="shared" si="1"/>
        <v>35000</v>
      </c>
      <c r="L39" s="34"/>
    </row>
    <row r="40" spans="1:12" ht="30">
      <c r="A40" s="5" t="s">
        <v>256</v>
      </c>
      <c r="B40" s="4" t="s">
        <v>283</v>
      </c>
      <c r="C40" s="4" t="s">
        <v>284</v>
      </c>
      <c r="D40" s="7">
        <v>2</v>
      </c>
      <c r="E40" s="50" t="s">
        <v>263</v>
      </c>
      <c r="F40" s="32" t="s">
        <v>264</v>
      </c>
      <c r="G40" s="5" t="s">
        <v>22</v>
      </c>
      <c r="H40" s="51">
        <v>1</v>
      </c>
      <c r="I40" s="52">
        <v>335000</v>
      </c>
      <c r="J40" s="52">
        <f>2*150000</f>
        <v>300000</v>
      </c>
      <c r="K40" s="52">
        <f t="shared" si="1"/>
        <v>35000</v>
      </c>
      <c r="L40" s="34"/>
    </row>
    <row r="41" spans="1:12" ht="30">
      <c r="A41" s="5" t="s">
        <v>256</v>
      </c>
      <c r="B41" s="4" t="s">
        <v>283</v>
      </c>
      <c r="C41" s="4" t="s">
        <v>284</v>
      </c>
      <c r="D41" s="7">
        <v>2</v>
      </c>
      <c r="E41" s="50" t="s">
        <v>265</v>
      </c>
      <c r="F41" s="32" t="s">
        <v>266</v>
      </c>
      <c r="G41" s="5" t="s">
        <v>22</v>
      </c>
      <c r="H41" s="51">
        <v>1</v>
      </c>
      <c r="I41" s="52">
        <v>335000</v>
      </c>
      <c r="J41" s="52">
        <f>2*150000</f>
        <v>300000</v>
      </c>
      <c r="K41" s="52">
        <f t="shared" si="1"/>
        <v>35000</v>
      </c>
      <c r="L41" s="34"/>
    </row>
    <row r="42" spans="1:12" ht="30">
      <c r="A42" s="5" t="s">
        <v>256</v>
      </c>
      <c r="B42" s="4" t="s">
        <v>283</v>
      </c>
      <c r="C42" s="4" t="s">
        <v>284</v>
      </c>
      <c r="D42" s="7">
        <v>2</v>
      </c>
      <c r="E42" s="50" t="s">
        <v>267</v>
      </c>
      <c r="F42" s="32" t="s">
        <v>268</v>
      </c>
      <c r="G42" s="5" t="s">
        <v>22</v>
      </c>
      <c r="H42" s="51">
        <v>1</v>
      </c>
      <c r="I42" s="52">
        <v>335000</v>
      </c>
      <c r="J42" s="52">
        <f>2*150000</f>
        <v>300000</v>
      </c>
      <c r="K42" s="52">
        <f t="shared" si="1"/>
        <v>35000</v>
      </c>
      <c r="L42" s="34"/>
    </row>
    <row r="43" spans="1:12" ht="30">
      <c r="A43" s="51" t="s">
        <v>295</v>
      </c>
      <c r="B43" s="2" t="s">
        <v>296</v>
      </c>
      <c r="C43" s="49" t="s">
        <v>297</v>
      </c>
      <c r="D43" s="61">
        <v>2</v>
      </c>
      <c r="E43" s="51" t="s">
        <v>169</v>
      </c>
      <c r="F43" s="32" t="s">
        <v>170</v>
      </c>
      <c r="G43" s="58" t="s">
        <v>5</v>
      </c>
      <c r="H43" s="59">
        <v>1.5</v>
      </c>
      <c r="I43" s="60">
        <f>(2*200000*10*1.5)/3</f>
        <v>2000000</v>
      </c>
      <c r="J43" s="60">
        <f>2*1.5*200000</f>
        <v>600000</v>
      </c>
      <c r="K43" s="60">
        <f t="shared" si="1"/>
        <v>1400000</v>
      </c>
      <c r="L43" s="34"/>
    </row>
    <row r="44" spans="1:12" ht="30">
      <c r="A44" s="51" t="s">
        <v>295</v>
      </c>
      <c r="B44" s="2" t="s">
        <v>296</v>
      </c>
      <c r="C44" s="49" t="s">
        <v>297</v>
      </c>
      <c r="D44" s="61">
        <v>2</v>
      </c>
      <c r="E44" s="51" t="s">
        <v>173</v>
      </c>
      <c r="F44" s="32" t="s">
        <v>174</v>
      </c>
      <c r="G44" s="58" t="s">
        <v>22</v>
      </c>
      <c r="H44" s="59">
        <v>1</v>
      </c>
      <c r="I44" s="60">
        <f>(2*200000*10)/3</f>
        <v>1333333.3333333333</v>
      </c>
      <c r="J44" s="60">
        <f>2*200000</f>
        <v>400000</v>
      </c>
      <c r="K44" s="60">
        <f t="shared" si="1"/>
        <v>933333.33333333326</v>
      </c>
      <c r="L44" s="34"/>
    </row>
    <row r="45" spans="1:12" ht="30">
      <c r="A45" s="51" t="s">
        <v>295</v>
      </c>
      <c r="B45" s="2" t="s">
        <v>296</v>
      </c>
      <c r="C45" s="49" t="s">
        <v>297</v>
      </c>
      <c r="D45" s="61">
        <v>2</v>
      </c>
      <c r="E45" s="51" t="s">
        <v>273</v>
      </c>
      <c r="F45" s="32" t="s">
        <v>274</v>
      </c>
      <c r="G45" s="58" t="s">
        <v>5</v>
      </c>
      <c r="H45" s="59">
        <v>1.5</v>
      </c>
      <c r="I45" s="60">
        <f>(2*200000*10*1.5)/3</f>
        <v>2000000</v>
      </c>
      <c r="J45" s="60">
        <f>2*1.5*200000</f>
        <v>600000</v>
      </c>
      <c r="K45" s="60">
        <f t="shared" si="1"/>
        <v>1400000</v>
      </c>
      <c r="L45" s="34"/>
    </row>
    <row r="46" spans="1:12" ht="30">
      <c r="A46" s="51" t="s">
        <v>295</v>
      </c>
      <c r="B46" s="2" t="s">
        <v>305</v>
      </c>
      <c r="C46" s="49" t="s">
        <v>306</v>
      </c>
      <c r="D46" s="61">
        <v>2</v>
      </c>
      <c r="E46" s="51" t="s">
        <v>277</v>
      </c>
      <c r="F46" s="32" t="s">
        <v>278</v>
      </c>
      <c r="G46" s="58" t="s">
        <v>5</v>
      </c>
      <c r="H46" s="59">
        <v>1.5</v>
      </c>
      <c r="I46" s="60">
        <f>2*1.5*190000*10/5</f>
        <v>1140000</v>
      </c>
      <c r="J46" s="60">
        <f>2*1.5*190000</f>
        <v>570000</v>
      </c>
      <c r="K46" s="60">
        <f t="shared" si="1"/>
        <v>570000</v>
      </c>
      <c r="L46" s="34"/>
    </row>
    <row r="47" spans="1:12" s="55" customFormat="1" ht="30">
      <c r="A47" s="51" t="s">
        <v>295</v>
      </c>
      <c r="B47" s="2" t="s">
        <v>305</v>
      </c>
      <c r="C47" s="49" t="s">
        <v>306</v>
      </c>
      <c r="D47" s="61">
        <v>2</v>
      </c>
      <c r="E47" s="51" t="s">
        <v>281</v>
      </c>
      <c r="F47" s="32" t="s">
        <v>282</v>
      </c>
      <c r="G47" s="57" t="s">
        <v>5</v>
      </c>
      <c r="H47" s="7">
        <v>1.5</v>
      </c>
      <c r="I47" s="60">
        <f>2*1.5*190000*10/5</f>
        <v>1140000</v>
      </c>
      <c r="J47" s="60">
        <f>2*1.5*190000</f>
        <v>570000</v>
      </c>
      <c r="K47" s="60">
        <f t="shared" si="1"/>
        <v>570000</v>
      </c>
      <c r="L47" s="34"/>
    </row>
    <row r="48" spans="1:12" ht="30">
      <c r="A48" s="51" t="s">
        <v>295</v>
      </c>
      <c r="B48" s="2" t="s">
        <v>311</v>
      </c>
      <c r="C48" s="49" t="s">
        <v>312</v>
      </c>
      <c r="D48" s="61">
        <v>2</v>
      </c>
      <c r="E48" s="51" t="s">
        <v>285</v>
      </c>
      <c r="F48" s="32" t="s">
        <v>286</v>
      </c>
      <c r="G48" s="58" t="s">
        <v>5</v>
      </c>
      <c r="H48" s="59">
        <v>1.5</v>
      </c>
      <c r="I48" s="60">
        <f>(2*1.5*200000*10)/4</f>
        <v>1500000</v>
      </c>
      <c r="J48" s="60">
        <f>2*1.5*200000</f>
        <v>600000</v>
      </c>
      <c r="K48" s="60">
        <f t="shared" si="1"/>
        <v>900000</v>
      </c>
      <c r="L48" s="34"/>
    </row>
    <row r="49" spans="1:12" ht="30">
      <c r="A49" s="51" t="s">
        <v>295</v>
      </c>
      <c r="B49" s="2" t="s">
        <v>311</v>
      </c>
      <c r="C49" s="49" t="s">
        <v>312</v>
      </c>
      <c r="D49" s="61">
        <v>2</v>
      </c>
      <c r="E49" s="51" t="s">
        <v>287</v>
      </c>
      <c r="F49" s="32" t="s">
        <v>288</v>
      </c>
      <c r="G49" s="58" t="s">
        <v>5</v>
      </c>
      <c r="H49" s="59">
        <v>1.5</v>
      </c>
      <c r="I49" s="60">
        <f>(2*1.5*200000*10)/4</f>
        <v>1500000</v>
      </c>
      <c r="J49" s="60">
        <f>2*1.5*200000</f>
        <v>600000</v>
      </c>
      <c r="K49" s="60">
        <f t="shared" si="1"/>
        <v>900000</v>
      </c>
      <c r="L49" s="34"/>
    </row>
    <row r="50" spans="1:12" ht="30">
      <c r="A50" s="51" t="s">
        <v>295</v>
      </c>
      <c r="B50" s="51" t="s">
        <v>317</v>
      </c>
      <c r="C50" s="56" t="s">
        <v>318</v>
      </c>
      <c r="D50" s="61">
        <v>3</v>
      </c>
      <c r="E50" s="59" t="s">
        <v>289</v>
      </c>
      <c r="F50" s="32" t="s">
        <v>290</v>
      </c>
      <c r="G50" s="58" t="s">
        <v>5</v>
      </c>
      <c r="H50" s="59">
        <v>1.5</v>
      </c>
      <c r="I50" s="60">
        <f>3*1.5*200000*10</f>
        <v>9000000</v>
      </c>
      <c r="J50" s="60">
        <f>3*200000*1.5</f>
        <v>900000</v>
      </c>
      <c r="K50" s="60">
        <f t="shared" si="1"/>
        <v>8100000</v>
      </c>
      <c r="L50" s="34"/>
    </row>
    <row r="51" spans="1:12" ht="30">
      <c r="A51" s="51" t="s">
        <v>295</v>
      </c>
      <c r="B51" s="2" t="s">
        <v>321</v>
      </c>
      <c r="C51" s="49" t="s">
        <v>322</v>
      </c>
      <c r="D51" s="61">
        <v>3</v>
      </c>
      <c r="E51" s="51" t="s">
        <v>291</v>
      </c>
      <c r="F51" s="32" t="s">
        <v>292</v>
      </c>
      <c r="G51" s="58" t="s">
        <v>22</v>
      </c>
      <c r="H51" s="59">
        <v>1</v>
      </c>
      <c r="I51" s="60">
        <f>3*1*200000*10/8</f>
        <v>750000</v>
      </c>
      <c r="J51" s="60">
        <f>3*200000</f>
        <v>600000</v>
      </c>
      <c r="K51" s="60">
        <f t="shared" si="1"/>
        <v>150000</v>
      </c>
      <c r="L51" s="34"/>
    </row>
    <row r="52" spans="1:12" ht="30">
      <c r="A52" s="51" t="s">
        <v>295</v>
      </c>
      <c r="B52" s="2" t="s">
        <v>321</v>
      </c>
      <c r="C52" s="49" t="s">
        <v>322</v>
      </c>
      <c r="D52" s="61">
        <v>3</v>
      </c>
      <c r="E52" s="51" t="s">
        <v>293</v>
      </c>
      <c r="F52" s="32" t="s">
        <v>294</v>
      </c>
      <c r="G52" s="58" t="s">
        <v>5</v>
      </c>
      <c r="H52" s="59">
        <v>1.5</v>
      </c>
      <c r="I52" s="60">
        <f>3*1.5*200000*10/8</f>
        <v>1125000</v>
      </c>
      <c r="J52" s="60">
        <f>3*200000*1.5</f>
        <v>900000</v>
      </c>
      <c r="K52" s="60">
        <f t="shared" si="1"/>
        <v>225000</v>
      </c>
      <c r="L52" s="34"/>
    </row>
    <row r="53" spans="1:12" ht="30">
      <c r="A53" s="51" t="s">
        <v>295</v>
      </c>
      <c r="B53" s="2" t="s">
        <v>321</v>
      </c>
      <c r="C53" s="49" t="s">
        <v>322</v>
      </c>
      <c r="D53" s="61">
        <v>3</v>
      </c>
      <c r="E53" s="51" t="s">
        <v>298</v>
      </c>
      <c r="F53" s="32" t="s">
        <v>299</v>
      </c>
      <c r="G53" s="58" t="s">
        <v>8</v>
      </c>
      <c r="H53" s="59">
        <v>1.5</v>
      </c>
      <c r="I53" s="60">
        <f>3*1.5*200000*10/8</f>
        <v>1125000</v>
      </c>
      <c r="J53" s="60">
        <f>3*200000*1.5</f>
        <v>900000</v>
      </c>
      <c r="K53" s="60">
        <f t="shared" si="1"/>
        <v>225000</v>
      </c>
      <c r="L53" s="34"/>
    </row>
    <row r="54" spans="1:12" ht="30">
      <c r="A54" s="51" t="s">
        <v>295</v>
      </c>
      <c r="B54" s="2" t="s">
        <v>321</v>
      </c>
      <c r="C54" s="49" t="s">
        <v>322</v>
      </c>
      <c r="D54" s="61">
        <v>3</v>
      </c>
      <c r="E54" s="51" t="s">
        <v>300</v>
      </c>
      <c r="F54" s="32" t="s">
        <v>301</v>
      </c>
      <c r="G54" s="58" t="s">
        <v>5</v>
      </c>
      <c r="H54" s="59">
        <v>1.5</v>
      </c>
      <c r="I54" s="60">
        <f>3*1.5*200000*10/8</f>
        <v>1125000</v>
      </c>
      <c r="J54" s="60">
        <f>3*200000*1.5</f>
        <v>900000</v>
      </c>
      <c r="K54" s="60">
        <f t="shared" si="1"/>
        <v>225000</v>
      </c>
      <c r="L54" s="34"/>
    </row>
    <row r="55" spans="1:12" ht="30">
      <c r="A55" s="51" t="s">
        <v>295</v>
      </c>
      <c r="B55" s="2" t="s">
        <v>321</v>
      </c>
      <c r="C55" s="49" t="s">
        <v>322</v>
      </c>
      <c r="D55" s="61">
        <v>3</v>
      </c>
      <c r="E55" s="51" t="s">
        <v>302</v>
      </c>
      <c r="F55" s="32" t="s">
        <v>303</v>
      </c>
      <c r="G55" s="58" t="s">
        <v>5</v>
      </c>
      <c r="H55" s="59">
        <v>1.5</v>
      </c>
      <c r="I55" s="60">
        <f>3*1.5*200000*10/8</f>
        <v>1125000</v>
      </c>
      <c r="J55" s="60">
        <f>3*200000*1.5</f>
        <v>900000</v>
      </c>
      <c r="K55" s="60">
        <f t="shared" si="1"/>
        <v>225000</v>
      </c>
      <c r="L55" s="34"/>
    </row>
    <row r="56" spans="1:12" ht="30">
      <c r="A56" s="51" t="s">
        <v>295</v>
      </c>
      <c r="B56" s="2" t="s">
        <v>321</v>
      </c>
      <c r="C56" s="49" t="s">
        <v>322</v>
      </c>
      <c r="D56" s="61">
        <v>3</v>
      </c>
      <c r="E56" s="51" t="s">
        <v>307</v>
      </c>
      <c r="F56" s="32" t="s">
        <v>308</v>
      </c>
      <c r="G56" s="58" t="s">
        <v>5</v>
      </c>
      <c r="H56" s="59">
        <v>1.5</v>
      </c>
      <c r="I56" s="60">
        <f>3*1.5*200000*10/8</f>
        <v>1125000</v>
      </c>
      <c r="J56" s="60">
        <f>3*200000*1.5</f>
        <v>900000</v>
      </c>
      <c r="K56" s="60">
        <f t="shared" si="1"/>
        <v>225000</v>
      </c>
      <c r="L56" s="34"/>
    </row>
    <row r="57" spans="1:12" ht="30">
      <c r="A57" s="51" t="s">
        <v>295</v>
      </c>
      <c r="B57" s="2" t="s">
        <v>334</v>
      </c>
      <c r="C57" s="49" t="s">
        <v>335</v>
      </c>
      <c r="D57" s="61">
        <v>2</v>
      </c>
      <c r="E57" s="41" t="s">
        <v>223</v>
      </c>
      <c r="F57" s="32" t="s">
        <v>224</v>
      </c>
      <c r="G57" s="58" t="s">
        <v>8</v>
      </c>
      <c r="H57" s="59">
        <v>1.5</v>
      </c>
      <c r="I57" s="60">
        <v>667000</v>
      </c>
      <c r="J57" s="60">
        <v>600000</v>
      </c>
      <c r="K57" s="60">
        <f t="shared" si="1"/>
        <v>67000</v>
      </c>
      <c r="L57" s="34"/>
    </row>
    <row r="58" spans="1:12" ht="30">
      <c r="A58" s="51" t="s">
        <v>295</v>
      </c>
      <c r="B58" s="2" t="s">
        <v>334</v>
      </c>
      <c r="C58" s="49" t="s">
        <v>335</v>
      </c>
      <c r="D58" s="61">
        <v>2</v>
      </c>
      <c r="E58" s="51" t="s">
        <v>309</v>
      </c>
      <c r="F58" s="32" t="s">
        <v>310</v>
      </c>
      <c r="G58" s="58" t="s">
        <v>5</v>
      </c>
      <c r="H58" s="59">
        <v>1.5</v>
      </c>
      <c r="I58" s="60">
        <v>667000</v>
      </c>
      <c r="J58" s="60">
        <v>600000</v>
      </c>
      <c r="K58" s="60">
        <f t="shared" si="1"/>
        <v>67000</v>
      </c>
      <c r="L58" s="34"/>
    </row>
    <row r="59" spans="1:12" ht="30">
      <c r="A59" s="51" t="s">
        <v>295</v>
      </c>
      <c r="B59" s="2" t="s">
        <v>334</v>
      </c>
      <c r="C59" s="49" t="s">
        <v>335</v>
      </c>
      <c r="D59" s="61">
        <v>2</v>
      </c>
      <c r="E59" s="51" t="s">
        <v>302</v>
      </c>
      <c r="F59" s="32" t="s">
        <v>303</v>
      </c>
      <c r="G59" s="58" t="s">
        <v>5</v>
      </c>
      <c r="H59" s="59">
        <v>1.5</v>
      </c>
      <c r="I59" s="60">
        <v>667000</v>
      </c>
      <c r="J59" s="60">
        <v>600000</v>
      </c>
      <c r="K59" s="60">
        <f t="shared" si="1"/>
        <v>67000</v>
      </c>
      <c r="L59" s="34"/>
    </row>
    <row r="60" spans="1:12" ht="30">
      <c r="A60" s="51" t="s">
        <v>295</v>
      </c>
      <c r="B60" s="2" t="s">
        <v>334</v>
      </c>
      <c r="C60" s="49" t="s">
        <v>335</v>
      </c>
      <c r="D60" s="61">
        <v>2</v>
      </c>
      <c r="E60" s="51" t="s">
        <v>313</v>
      </c>
      <c r="F60" s="32" t="s">
        <v>314</v>
      </c>
      <c r="G60" s="58" t="s">
        <v>5</v>
      </c>
      <c r="H60" s="59">
        <v>1.5</v>
      </c>
      <c r="I60" s="60">
        <v>667000</v>
      </c>
      <c r="J60" s="60">
        <v>600000</v>
      </c>
      <c r="K60" s="60">
        <f t="shared" si="1"/>
        <v>67000</v>
      </c>
      <c r="L60" s="34"/>
    </row>
    <row r="61" spans="1:12" ht="30">
      <c r="A61" s="51" t="s">
        <v>295</v>
      </c>
      <c r="B61" s="2" t="s">
        <v>334</v>
      </c>
      <c r="C61" s="49" t="s">
        <v>335</v>
      </c>
      <c r="D61" s="61">
        <v>2</v>
      </c>
      <c r="E61" s="51" t="s">
        <v>307</v>
      </c>
      <c r="F61" s="32" t="s">
        <v>308</v>
      </c>
      <c r="G61" s="58" t="s">
        <v>5</v>
      </c>
      <c r="H61" s="59">
        <v>1.5</v>
      </c>
      <c r="I61" s="60">
        <v>667000</v>
      </c>
      <c r="J61" s="60">
        <v>600000</v>
      </c>
      <c r="K61" s="60">
        <f t="shared" si="1"/>
        <v>67000</v>
      </c>
      <c r="L61" s="34"/>
    </row>
    <row r="62" spans="1:12" ht="30">
      <c r="A62" s="51" t="s">
        <v>295</v>
      </c>
      <c r="B62" s="2" t="s">
        <v>343</v>
      </c>
      <c r="C62" s="49" t="s">
        <v>344</v>
      </c>
      <c r="D62" s="61">
        <v>2</v>
      </c>
      <c r="E62" s="51" t="s">
        <v>298</v>
      </c>
      <c r="F62" s="32" t="s">
        <v>299</v>
      </c>
      <c r="G62" s="58" t="s">
        <v>5</v>
      </c>
      <c r="H62" s="59">
        <v>1.5</v>
      </c>
      <c r="I62" s="60">
        <f>(2*1.5*200000*10)/9</f>
        <v>666666.66666666663</v>
      </c>
      <c r="J62" s="60">
        <f t="shared" ref="J62:J67" si="4">2*1.5*200000</f>
        <v>600000</v>
      </c>
      <c r="K62" s="60">
        <f t="shared" si="1"/>
        <v>66666.666666666628</v>
      </c>
      <c r="L62" s="34"/>
    </row>
    <row r="63" spans="1:12" ht="30">
      <c r="A63" s="51" t="s">
        <v>295</v>
      </c>
      <c r="B63" s="2" t="s">
        <v>343</v>
      </c>
      <c r="C63" s="49" t="s">
        <v>344</v>
      </c>
      <c r="D63" s="61">
        <v>2</v>
      </c>
      <c r="E63" s="51" t="s">
        <v>315</v>
      </c>
      <c r="F63" s="32" t="s">
        <v>316</v>
      </c>
      <c r="G63" s="58" t="s">
        <v>5</v>
      </c>
      <c r="H63" s="59">
        <v>1.5</v>
      </c>
      <c r="I63" s="60">
        <f>(2*1.5*200000*10)/9</f>
        <v>666666.66666666663</v>
      </c>
      <c r="J63" s="60">
        <f t="shared" si="4"/>
        <v>600000</v>
      </c>
      <c r="K63" s="60">
        <f t="shared" si="1"/>
        <v>66666.666666666628</v>
      </c>
      <c r="L63" s="34"/>
    </row>
    <row r="64" spans="1:12" ht="30">
      <c r="A64" s="51" t="s">
        <v>295</v>
      </c>
      <c r="B64" s="2" t="s">
        <v>343</v>
      </c>
      <c r="C64" s="49" t="s">
        <v>344</v>
      </c>
      <c r="D64" s="61">
        <v>2</v>
      </c>
      <c r="E64" s="51" t="s">
        <v>319</v>
      </c>
      <c r="F64" s="32" t="s">
        <v>320</v>
      </c>
      <c r="G64" s="58" t="s">
        <v>8</v>
      </c>
      <c r="H64" s="59">
        <v>1.5</v>
      </c>
      <c r="I64" s="60">
        <f>(2*1.5*200000*10)/9</f>
        <v>666666.66666666663</v>
      </c>
      <c r="J64" s="60">
        <f t="shared" si="4"/>
        <v>600000</v>
      </c>
      <c r="K64" s="60">
        <f t="shared" si="1"/>
        <v>66666.666666666628</v>
      </c>
      <c r="L64" s="34"/>
    </row>
    <row r="65" spans="1:12" ht="30">
      <c r="A65" s="51" t="s">
        <v>295</v>
      </c>
      <c r="B65" s="2" t="s">
        <v>343</v>
      </c>
      <c r="C65" s="49" t="s">
        <v>344</v>
      </c>
      <c r="D65" s="61">
        <v>2</v>
      </c>
      <c r="E65" s="51" t="s">
        <v>323</v>
      </c>
      <c r="F65" s="32" t="s">
        <v>324</v>
      </c>
      <c r="G65" s="58" t="s">
        <v>8</v>
      </c>
      <c r="H65" s="59">
        <v>1.5</v>
      </c>
      <c r="I65" s="60">
        <f>(2*1.5*200000*10)/9</f>
        <v>666666.66666666663</v>
      </c>
      <c r="J65" s="60">
        <f t="shared" si="4"/>
        <v>600000</v>
      </c>
      <c r="K65" s="60">
        <f t="shared" si="1"/>
        <v>66666.666666666628</v>
      </c>
      <c r="L65" s="34"/>
    </row>
    <row r="66" spans="1:12" ht="30">
      <c r="A66" s="51" t="s">
        <v>295</v>
      </c>
      <c r="B66" s="2" t="s">
        <v>353</v>
      </c>
      <c r="C66" s="49" t="s">
        <v>354</v>
      </c>
      <c r="D66" s="61">
        <v>2</v>
      </c>
      <c r="E66" s="51" t="s">
        <v>319</v>
      </c>
      <c r="F66" s="32" t="s">
        <v>320</v>
      </c>
      <c r="G66" s="58" t="s">
        <v>5</v>
      </c>
      <c r="H66" s="59">
        <v>1.5</v>
      </c>
      <c r="I66" s="60">
        <f>2*2000000*1.5/3</f>
        <v>2000000</v>
      </c>
      <c r="J66" s="60">
        <f t="shared" si="4"/>
        <v>600000</v>
      </c>
      <c r="K66" s="60">
        <f t="shared" si="1"/>
        <v>1400000</v>
      </c>
      <c r="L66" s="34"/>
    </row>
    <row r="67" spans="1:12" ht="30">
      <c r="A67" s="51" t="s">
        <v>295</v>
      </c>
      <c r="B67" s="2" t="s">
        <v>353</v>
      </c>
      <c r="C67" s="49" t="s">
        <v>354</v>
      </c>
      <c r="D67" s="61">
        <v>2</v>
      </c>
      <c r="E67" s="51" t="s">
        <v>302</v>
      </c>
      <c r="F67" s="32" t="s">
        <v>303</v>
      </c>
      <c r="G67" s="58" t="s">
        <v>5</v>
      </c>
      <c r="H67" s="59">
        <v>1.5</v>
      </c>
      <c r="I67" s="60">
        <f>2*2000000*1.5/3</f>
        <v>2000000</v>
      </c>
      <c r="J67" s="60">
        <f t="shared" si="4"/>
        <v>600000</v>
      </c>
      <c r="K67" s="60">
        <f t="shared" si="1"/>
        <v>1400000</v>
      </c>
      <c r="L67" s="34"/>
    </row>
    <row r="68" spans="1:12" s="55" customFormat="1" ht="30">
      <c r="A68" s="51" t="s">
        <v>295</v>
      </c>
      <c r="B68" s="2" t="s">
        <v>167</v>
      </c>
      <c r="C68" s="49" t="s">
        <v>360</v>
      </c>
      <c r="D68" s="61">
        <v>2</v>
      </c>
      <c r="E68" s="51" t="s">
        <v>57</v>
      </c>
      <c r="F68" s="32" t="s">
        <v>325</v>
      </c>
      <c r="G68" s="57" t="s">
        <v>22</v>
      </c>
      <c r="H68" s="7">
        <v>1</v>
      </c>
      <c r="I68" s="60">
        <f>4000000/3</f>
        <v>1333333.3333333333</v>
      </c>
      <c r="J68" s="60">
        <v>400000</v>
      </c>
      <c r="K68" s="60">
        <f t="shared" si="1"/>
        <v>933333.33333333326</v>
      </c>
      <c r="L68" s="34"/>
    </row>
    <row r="69" spans="1:12" ht="30">
      <c r="A69" s="51" t="s">
        <v>295</v>
      </c>
      <c r="B69" s="2" t="s">
        <v>167</v>
      </c>
      <c r="C69" s="49" t="s">
        <v>360</v>
      </c>
      <c r="D69" s="61">
        <v>2</v>
      </c>
      <c r="E69" s="51" t="s">
        <v>307</v>
      </c>
      <c r="F69" s="32" t="s">
        <v>308</v>
      </c>
      <c r="G69" s="58" t="s">
        <v>22</v>
      </c>
      <c r="H69" s="59">
        <v>1</v>
      </c>
      <c r="I69" s="60">
        <f>4000000/3</f>
        <v>1333333.3333333333</v>
      </c>
      <c r="J69" s="60">
        <v>400000</v>
      </c>
      <c r="K69" s="60">
        <f t="shared" si="1"/>
        <v>933333.33333333326</v>
      </c>
      <c r="L69" s="34"/>
    </row>
    <row r="70" spans="1:12" ht="30">
      <c r="A70" s="51" t="s">
        <v>295</v>
      </c>
      <c r="B70" s="2" t="s">
        <v>365</v>
      </c>
      <c r="C70" s="49" t="s">
        <v>366</v>
      </c>
      <c r="D70" s="61">
        <v>2</v>
      </c>
      <c r="E70" s="51" t="s">
        <v>302</v>
      </c>
      <c r="F70" s="32" t="s">
        <v>303</v>
      </c>
      <c r="G70" s="58" t="s">
        <v>5</v>
      </c>
      <c r="H70" s="59">
        <v>1.5</v>
      </c>
      <c r="I70" s="60">
        <f>2*1.5*2000000/2</f>
        <v>3000000</v>
      </c>
      <c r="J70" s="60">
        <f>2*1.5*200000</f>
        <v>600000</v>
      </c>
      <c r="K70" s="60">
        <f t="shared" si="1"/>
        <v>2400000</v>
      </c>
      <c r="L70" s="34"/>
    </row>
    <row r="71" spans="1:12" ht="30">
      <c r="A71" s="51" t="s">
        <v>295</v>
      </c>
      <c r="B71" s="2" t="s">
        <v>369</v>
      </c>
      <c r="C71" s="49" t="s">
        <v>370</v>
      </c>
      <c r="D71" s="61">
        <v>2</v>
      </c>
      <c r="E71" s="51" t="s">
        <v>298</v>
      </c>
      <c r="F71" s="32" t="s">
        <v>299</v>
      </c>
      <c r="G71" s="58" t="s">
        <v>22</v>
      </c>
      <c r="H71" s="59">
        <v>1</v>
      </c>
      <c r="I71" s="60">
        <f>2*200000*10/5</f>
        <v>800000</v>
      </c>
      <c r="J71" s="60">
        <f>2*200000</f>
        <v>400000</v>
      </c>
      <c r="K71" s="60">
        <f t="shared" si="1"/>
        <v>400000</v>
      </c>
      <c r="L71" s="34"/>
    </row>
    <row r="72" spans="1:12" ht="30">
      <c r="A72" s="51" t="s">
        <v>295</v>
      </c>
      <c r="B72" s="2" t="s">
        <v>369</v>
      </c>
      <c r="C72" s="49" t="s">
        <v>370</v>
      </c>
      <c r="D72" s="61">
        <v>2</v>
      </c>
      <c r="E72" s="51" t="s">
        <v>302</v>
      </c>
      <c r="F72" s="32" t="s">
        <v>303</v>
      </c>
      <c r="G72" s="58" t="s">
        <v>22</v>
      </c>
      <c r="H72" s="59">
        <v>1</v>
      </c>
      <c r="I72" s="60">
        <f>2*200000*10/5</f>
        <v>800000</v>
      </c>
      <c r="J72" s="60">
        <f>2*200000</f>
        <v>400000</v>
      </c>
      <c r="K72" s="60">
        <f t="shared" si="1"/>
        <v>400000</v>
      </c>
      <c r="L72" s="34"/>
    </row>
    <row r="73" spans="1:12" ht="30">
      <c r="A73" s="51" t="s">
        <v>295</v>
      </c>
      <c r="B73" s="2" t="s">
        <v>369</v>
      </c>
      <c r="C73" s="49" t="s">
        <v>370</v>
      </c>
      <c r="D73" s="61">
        <v>2</v>
      </c>
      <c r="E73" s="51" t="s">
        <v>323</v>
      </c>
      <c r="F73" s="32" t="s">
        <v>324</v>
      </c>
      <c r="G73" s="58" t="s">
        <v>22</v>
      </c>
      <c r="H73" s="59">
        <v>1</v>
      </c>
      <c r="I73" s="60">
        <f>2*200000*10/5</f>
        <v>800000</v>
      </c>
      <c r="J73" s="60">
        <f>2*200000</f>
        <v>400000</v>
      </c>
      <c r="K73" s="60">
        <f t="shared" si="1"/>
        <v>400000</v>
      </c>
      <c r="L73" s="34"/>
    </row>
    <row r="74" spans="1:12" ht="30">
      <c r="A74" s="51" t="s">
        <v>295</v>
      </c>
      <c r="B74" s="2" t="s">
        <v>376</v>
      </c>
      <c r="C74" s="49" t="s">
        <v>377</v>
      </c>
      <c r="D74" s="61">
        <v>2</v>
      </c>
      <c r="E74" s="51" t="s">
        <v>300</v>
      </c>
      <c r="F74" s="32" t="s">
        <v>301</v>
      </c>
      <c r="G74" s="58" t="s">
        <v>5</v>
      </c>
      <c r="H74" s="59">
        <v>1.5</v>
      </c>
      <c r="I74" s="60">
        <f>2*1.5*200000*10/6</f>
        <v>1000000</v>
      </c>
      <c r="J74" s="60">
        <f>2*1.5*200000</f>
        <v>600000</v>
      </c>
      <c r="K74" s="60">
        <f t="shared" si="1"/>
        <v>400000</v>
      </c>
      <c r="L74" s="34"/>
    </row>
    <row r="75" spans="1:12" ht="30">
      <c r="A75" s="51" t="s">
        <v>295</v>
      </c>
      <c r="B75" s="2" t="s">
        <v>376</v>
      </c>
      <c r="C75" s="49" t="s">
        <v>377</v>
      </c>
      <c r="D75" s="61">
        <v>2</v>
      </c>
      <c r="E75" s="51" t="s">
        <v>169</v>
      </c>
      <c r="F75" s="32" t="s">
        <v>170</v>
      </c>
      <c r="G75" s="58" t="s">
        <v>5</v>
      </c>
      <c r="H75" s="59">
        <v>1.5</v>
      </c>
      <c r="I75" s="60">
        <f>2*1.5*200000*10/6</f>
        <v>1000000</v>
      </c>
      <c r="J75" s="60">
        <f>2*1.5*200000</f>
        <v>600000</v>
      </c>
      <c r="K75" s="60">
        <f t="shared" si="1"/>
        <v>400000</v>
      </c>
      <c r="L75" s="34"/>
    </row>
    <row r="76" spans="1:12" ht="30">
      <c r="A76" s="51" t="s">
        <v>295</v>
      </c>
      <c r="B76" s="2" t="s">
        <v>376</v>
      </c>
      <c r="C76" s="49" t="s">
        <v>377</v>
      </c>
      <c r="D76" s="61">
        <v>2</v>
      </c>
      <c r="E76" s="51" t="s">
        <v>323</v>
      </c>
      <c r="F76" s="32" t="s">
        <v>324</v>
      </c>
      <c r="G76" s="58" t="s">
        <v>8</v>
      </c>
      <c r="H76" s="59">
        <v>1.5</v>
      </c>
      <c r="I76" s="60">
        <f>2*1.5*200000*10/6</f>
        <v>1000000</v>
      </c>
      <c r="J76" s="60">
        <f>2*1.5*200000</f>
        <v>600000</v>
      </c>
      <c r="K76" s="60">
        <f t="shared" ref="K76:K139" si="5">I76-J76</f>
        <v>400000</v>
      </c>
      <c r="L76" s="34"/>
    </row>
    <row r="77" spans="1:12" ht="45">
      <c r="A77" s="51" t="s">
        <v>295</v>
      </c>
      <c r="B77" s="2" t="s">
        <v>384</v>
      </c>
      <c r="C77" s="49" t="s">
        <v>385</v>
      </c>
      <c r="D77" s="61">
        <v>3</v>
      </c>
      <c r="E77" s="51" t="s">
        <v>261</v>
      </c>
      <c r="F77" s="32" t="s">
        <v>262</v>
      </c>
      <c r="G77" s="58" t="s">
        <v>22</v>
      </c>
      <c r="H77" s="59">
        <v>1</v>
      </c>
      <c r="I77" s="60">
        <v>643000</v>
      </c>
      <c r="J77" s="60">
        <v>450000</v>
      </c>
      <c r="K77" s="60">
        <f t="shared" si="5"/>
        <v>193000</v>
      </c>
      <c r="L77" s="34"/>
    </row>
    <row r="78" spans="1:12" ht="45">
      <c r="A78" s="51" t="s">
        <v>295</v>
      </c>
      <c r="B78" s="2" t="s">
        <v>384</v>
      </c>
      <c r="C78" s="49" t="s">
        <v>385</v>
      </c>
      <c r="D78" s="61">
        <v>3</v>
      </c>
      <c r="E78" s="51" t="s">
        <v>326</v>
      </c>
      <c r="F78" s="32" t="s">
        <v>327</v>
      </c>
      <c r="G78" s="58" t="s">
        <v>5</v>
      </c>
      <c r="H78" s="59">
        <v>1.5</v>
      </c>
      <c r="I78" s="60">
        <f>(3*1.5*150000*10)/7</f>
        <v>964285.71428571432</v>
      </c>
      <c r="J78" s="60">
        <f>3*1.5*150000</f>
        <v>675000</v>
      </c>
      <c r="K78" s="60">
        <f t="shared" si="5"/>
        <v>289285.71428571432</v>
      </c>
      <c r="L78" s="34"/>
    </row>
    <row r="79" spans="1:12" ht="28.5" customHeight="1">
      <c r="A79" s="51" t="s">
        <v>295</v>
      </c>
      <c r="B79" s="2" t="s">
        <v>384</v>
      </c>
      <c r="C79" s="49" t="s">
        <v>385</v>
      </c>
      <c r="D79" s="61">
        <v>3</v>
      </c>
      <c r="E79" s="51" t="s">
        <v>265</v>
      </c>
      <c r="F79" s="32" t="s">
        <v>266</v>
      </c>
      <c r="G79" s="58" t="s">
        <v>22</v>
      </c>
      <c r="H79" s="59">
        <v>1</v>
      </c>
      <c r="I79" s="60">
        <v>643000</v>
      </c>
      <c r="J79" s="60">
        <v>450000</v>
      </c>
      <c r="K79" s="60">
        <f t="shared" si="5"/>
        <v>193000</v>
      </c>
      <c r="L79" s="34"/>
    </row>
    <row r="80" spans="1:12" ht="28.5" customHeight="1">
      <c r="A80" s="51" t="s">
        <v>295</v>
      </c>
      <c r="B80" s="2" t="s">
        <v>384</v>
      </c>
      <c r="C80" s="49" t="s">
        <v>385</v>
      </c>
      <c r="D80" s="61">
        <v>3</v>
      </c>
      <c r="E80" s="51" t="s">
        <v>267</v>
      </c>
      <c r="F80" s="32" t="s">
        <v>268</v>
      </c>
      <c r="G80" s="58" t="s">
        <v>22</v>
      </c>
      <c r="H80" s="59">
        <v>1</v>
      </c>
      <c r="I80" s="60">
        <v>643000</v>
      </c>
      <c r="J80" s="60">
        <v>450000</v>
      </c>
      <c r="K80" s="60">
        <f t="shared" si="5"/>
        <v>193000</v>
      </c>
      <c r="L80" s="34"/>
    </row>
    <row r="81" spans="1:16369" ht="28.5" customHeight="1">
      <c r="A81" s="51" t="s">
        <v>295</v>
      </c>
      <c r="B81" s="2" t="s">
        <v>384</v>
      </c>
      <c r="C81" s="49" t="s">
        <v>385</v>
      </c>
      <c r="D81" s="61">
        <v>3</v>
      </c>
      <c r="E81" s="51" t="s">
        <v>263</v>
      </c>
      <c r="F81" s="32" t="s">
        <v>264</v>
      </c>
      <c r="G81" s="58" t="s">
        <v>22</v>
      </c>
      <c r="H81" s="59">
        <v>1</v>
      </c>
      <c r="I81" s="60">
        <v>643000</v>
      </c>
      <c r="J81" s="60">
        <v>450000</v>
      </c>
      <c r="K81" s="60">
        <f t="shared" si="5"/>
        <v>193000</v>
      </c>
      <c r="L81" s="34"/>
    </row>
    <row r="82" spans="1:16369" ht="28.5" customHeight="1">
      <c r="A82" s="51" t="s">
        <v>295</v>
      </c>
      <c r="B82" s="2" t="s">
        <v>384</v>
      </c>
      <c r="C82" s="49" t="s">
        <v>385</v>
      </c>
      <c r="D82" s="61">
        <v>3</v>
      </c>
      <c r="E82" s="51" t="s">
        <v>328</v>
      </c>
      <c r="F82" s="32" t="s">
        <v>329</v>
      </c>
      <c r="G82" s="58" t="s">
        <v>22</v>
      </c>
      <c r="H82" s="59">
        <v>1</v>
      </c>
      <c r="I82" s="60">
        <v>643000</v>
      </c>
      <c r="J82" s="60">
        <v>450000</v>
      </c>
      <c r="K82" s="60">
        <f t="shared" si="5"/>
        <v>193000</v>
      </c>
      <c r="L82" s="34"/>
    </row>
    <row r="83" spans="1:16369" ht="28.5" customHeight="1">
      <c r="A83" s="51" t="s">
        <v>295</v>
      </c>
      <c r="B83" s="2" t="s">
        <v>399</v>
      </c>
      <c r="C83" s="49" t="s">
        <v>400</v>
      </c>
      <c r="D83" s="61">
        <v>2</v>
      </c>
      <c r="E83" s="51" t="s">
        <v>261</v>
      </c>
      <c r="F83" s="32" t="s">
        <v>262</v>
      </c>
      <c r="G83" s="58" t="s">
        <v>5</v>
      </c>
      <c r="H83" s="59">
        <v>1.5</v>
      </c>
      <c r="I83" s="60">
        <f>2*1.5*150000*10/3</f>
        <v>1500000</v>
      </c>
      <c r="J83" s="60">
        <f>2*1.5*150000</f>
        <v>450000</v>
      </c>
      <c r="K83" s="60">
        <f t="shared" si="5"/>
        <v>1050000</v>
      </c>
      <c r="L83" s="34"/>
    </row>
    <row r="84" spans="1:16369" ht="28.5" customHeight="1">
      <c r="A84" s="51" t="s">
        <v>295</v>
      </c>
      <c r="B84" s="2" t="s">
        <v>399</v>
      </c>
      <c r="C84" s="49" t="s">
        <v>400</v>
      </c>
      <c r="D84" s="61">
        <v>2</v>
      </c>
      <c r="E84" s="51" t="s">
        <v>265</v>
      </c>
      <c r="F84" s="32" t="s">
        <v>266</v>
      </c>
      <c r="G84" s="58" t="s">
        <v>22</v>
      </c>
      <c r="H84" s="59">
        <v>1</v>
      </c>
      <c r="I84" s="60">
        <f>2*1*150000*10/3</f>
        <v>1000000</v>
      </c>
      <c r="J84" s="60">
        <f>2*1*150000</f>
        <v>300000</v>
      </c>
      <c r="K84" s="60">
        <f t="shared" si="5"/>
        <v>700000</v>
      </c>
      <c r="L84" s="34"/>
    </row>
    <row r="85" spans="1:16369" ht="28.5" customHeight="1">
      <c r="A85" s="51" t="s">
        <v>295</v>
      </c>
      <c r="B85" s="2" t="s">
        <v>399</v>
      </c>
      <c r="C85" s="49" t="s">
        <v>400</v>
      </c>
      <c r="D85" s="61">
        <v>2</v>
      </c>
      <c r="E85" s="51" t="s">
        <v>328</v>
      </c>
      <c r="F85" s="32" t="s">
        <v>329</v>
      </c>
      <c r="G85" s="58" t="s">
        <v>22</v>
      </c>
      <c r="H85" s="59">
        <v>1</v>
      </c>
      <c r="I85" s="60">
        <f>2*1*150000*10/3</f>
        <v>1000000</v>
      </c>
      <c r="J85" s="60">
        <f>2*1*150000</f>
        <v>300000</v>
      </c>
      <c r="K85" s="60">
        <f t="shared" si="5"/>
        <v>700000</v>
      </c>
      <c r="L85" s="34"/>
    </row>
    <row r="86" spans="1:16369" ht="28.5" customHeight="1">
      <c r="A86" s="51" t="s">
        <v>407</v>
      </c>
      <c r="B86" s="2" t="s">
        <v>408</v>
      </c>
      <c r="C86" s="49" t="s">
        <v>409</v>
      </c>
      <c r="D86" s="61">
        <v>2</v>
      </c>
      <c r="E86" s="51" t="s">
        <v>330</v>
      </c>
      <c r="F86" s="32" t="s">
        <v>331</v>
      </c>
      <c r="G86" s="58" t="s">
        <v>5</v>
      </c>
      <c r="H86" s="59">
        <v>1.5</v>
      </c>
      <c r="I86" s="60">
        <f>4500000/8</f>
        <v>562500</v>
      </c>
      <c r="J86" s="60">
        <v>450000</v>
      </c>
      <c r="K86" s="60">
        <f t="shared" si="5"/>
        <v>112500</v>
      </c>
      <c r="L86" s="34"/>
    </row>
    <row r="87" spans="1:16369" ht="28.5" customHeight="1">
      <c r="A87" s="51" t="s">
        <v>407</v>
      </c>
      <c r="B87" s="2" t="s">
        <v>408</v>
      </c>
      <c r="C87" s="49" t="s">
        <v>409</v>
      </c>
      <c r="D87" s="61">
        <v>2</v>
      </c>
      <c r="E87" s="51" t="s">
        <v>332</v>
      </c>
      <c r="F87" s="32" t="s">
        <v>333</v>
      </c>
      <c r="G87" s="58" t="s">
        <v>5</v>
      </c>
      <c r="H87" s="59">
        <v>1.5</v>
      </c>
      <c r="I87" s="60">
        <f>4500000/8</f>
        <v>562500</v>
      </c>
      <c r="J87" s="60">
        <v>450000</v>
      </c>
      <c r="K87" s="60">
        <f t="shared" si="5"/>
        <v>112500</v>
      </c>
      <c r="L87" s="34"/>
    </row>
    <row r="88" spans="1:16369" ht="28.5" customHeight="1">
      <c r="A88" s="51" t="s">
        <v>407</v>
      </c>
      <c r="B88" s="2" t="s">
        <v>408</v>
      </c>
      <c r="C88" s="49" t="s">
        <v>409</v>
      </c>
      <c r="D88" s="61">
        <v>2</v>
      </c>
      <c r="E88" s="51" t="s">
        <v>336</v>
      </c>
      <c r="F88" s="32" t="s">
        <v>337</v>
      </c>
      <c r="G88" s="58" t="s">
        <v>8</v>
      </c>
      <c r="H88" s="59">
        <v>1.5</v>
      </c>
      <c r="I88" s="60">
        <f>4500000/8</f>
        <v>562500</v>
      </c>
      <c r="J88" s="60">
        <v>450000</v>
      </c>
      <c r="K88" s="60">
        <f t="shared" si="5"/>
        <v>112500</v>
      </c>
      <c r="L88" s="34"/>
    </row>
    <row r="89" spans="1:16369" ht="17.25" customHeight="1">
      <c r="A89" s="51" t="s">
        <v>416</v>
      </c>
      <c r="B89" s="62" t="s">
        <v>417</v>
      </c>
      <c r="C89" s="62" t="s">
        <v>418</v>
      </c>
      <c r="D89" s="61">
        <v>2</v>
      </c>
      <c r="E89" s="1" t="s">
        <v>338</v>
      </c>
      <c r="F89" s="32" t="s">
        <v>339</v>
      </c>
      <c r="G89" s="58" t="s">
        <v>5</v>
      </c>
      <c r="H89" s="59">
        <v>1.5</v>
      </c>
      <c r="I89" s="60">
        <f>2*1.5*200000*10/4</f>
        <v>1500000</v>
      </c>
      <c r="J89" s="60">
        <f>2*1.5*200000</f>
        <v>600000</v>
      </c>
      <c r="K89" s="60">
        <f t="shared" si="5"/>
        <v>900000</v>
      </c>
      <c r="L89" s="34"/>
    </row>
    <row r="90" spans="1:16369" ht="18.75" customHeight="1">
      <c r="A90" s="51" t="s">
        <v>416</v>
      </c>
      <c r="B90" s="62" t="s">
        <v>421</v>
      </c>
      <c r="C90" s="62" t="s">
        <v>422</v>
      </c>
      <c r="D90" s="61">
        <v>2</v>
      </c>
      <c r="E90" s="1" t="s">
        <v>66</v>
      </c>
      <c r="F90" s="32" t="s">
        <v>340</v>
      </c>
      <c r="G90" s="58" t="s">
        <v>5</v>
      </c>
      <c r="H90" s="59">
        <v>1.5</v>
      </c>
      <c r="I90" s="60">
        <f>2*1.5*200000*10/8</f>
        <v>750000</v>
      </c>
      <c r="J90" s="60">
        <f>2*1.5*200000</f>
        <v>600000</v>
      </c>
      <c r="K90" s="60">
        <f t="shared" si="5"/>
        <v>150000</v>
      </c>
      <c r="L90" s="34"/>
    </row>
    <row r="91" spans="1:16369" ht="18.75" customHeight="1">
      <c r="A91" s="51" t="s">
        <v>416</v>
      </c>
      <c r="B91" s="62" t="s">
        <v>421</v>
      </c>
      <c r="C91" s="62" t="s">
        <v>422</v>
      </c>
      <c r="D91" s="61">
        <v>2</v>
      </c>
      <c r="E91" s="1" t="s">
        <v>341</v>
      </c>
      <c r="F91" s="32" t="s">
        <v>342</v>
      </c>
      <c r="G91" s="58" t="s">
        <v>5</v>
      </c>
      <c r="H91" s="59">
        <v>1.5</v>
      </c>
      <c r="I91" s="60">
        <f>2*1.5*200000*10/8</f>
        <v>750000</v>
      </c>
      <c r="J91" s="60">
        <f>2*1.5*200000</f>
        <v>600000</v>
      </c>
      <c r="K91" s="60">
        <f t="shared" si="5"/>
        <v>150000</v>
      </c>
      <c r="L91" s="34"/>
    </row>
    <row r="92" spans="1:16369" ht="19.5" customHeight="1">
      <c r="A92" s="51" t="s">
        <v>416</v>
      </c>
      <c r="B92" s="62" t="s">
        <v>427</v>
      </c>
      <c r="C92" s="62" t="s">
        <v>428</v>
      </c>
      <c r="D92" s="61">
        <v>2</v>
      </c>
      <c r="E92" s="1" t="s">
        <v>341</v>
      </c>
      <c r="F92" s="32" t="s">
        <v>342</v>
      </c>
      <c r="G92" s="58" t="s">
        <v>5</v>
      </c>
      <c r="H92" s="59">
        <v>1.5</v>
      </c>
      <c r="I92" s="60">
        <f>2*1.5*200000*10/4</f>
        <v>1500000</v>
      </c>
      <c r="J92" s="60">
        <f>2*1.5*200000</f>
        <v>600000</v>
      </c>
      <c r="K92" s="60">
        <f t="shared" si="5"/>
        <v>900000</v>
      </c>
      <c r="L92" s="34"/>
    </row>
    <row r="93" spans="1:16369" ht="19.5" customHeight="1">
      <c r="A93" s="51" t="s">
        <v>416</v>
      </c>
      <c r="B93" s="62" t="s">
        <v>305</v>
      </c>
      <c r="C93" s="62" t="s">
        <v>431</v>
      </c>
      <c r="D93" s="61"/>
      <c r="E93" s="1" t="s">
        <v>345</v>
      </c>
      <c r="F93" s="32" t="s">
        <v>346</v>
      </c>
      <c r="G93" s="58" t="s">
        <v>5</v>
      </c>
      <c r="H93" s="59">
        <v>1.5</v>
      </c>
      <c r="I93" s="60">
        <f>2*1.5*190000*10/7</f>
        <v>814285.71428571432</v>
      </c>
      <c r="J93" s="60">
        <f>2*1.5*190000</f>
        <v>570000</v>
      </c>
      <c r="K93" s="60">
        <f t="shared" si="5"/>
        <v>244285.71428571432</v>
      </c>
      <c r="L93" s="34"/>
    </row>
    <row r="94" spans="1:16369" ht="19.5" customHeight="1">
      <c r="A94" s="131" t="s">
        <v>416</v>
      </c>
      <c r="B94" s="46" t="s">
        <v>434</v>
      </c>
      <c r="C94" s="31" t="s">
        <v>435</v>
      </c>
      <c r="D94" s="30">
        <v>2</v>
      </c>
      <c r="E94" s="63" t="s">
        <v>38</v>
      </c>
      <c r="F94" s="64" t="s">
        <v>198</v>
      </c>
      <c r="G94" s="47" t="s">
        <v>22</v>
      </c>
      <c r="H94" s="136">
        <v>1</v>
      </c>
      <c r="I94" s="33">
        <f>2*1900000/5</f>
        <v>760000</v>
      </c>
      <c r="J94" s="33">
        <f>2*190000</f>
        <v>380000</v>
      </c>
      <c r="K94" s="33">
        <f t="shared" si="5"/>
        <v>380000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  <c r="ON94" s="34"/>
      <c r="OO94" s="34"/>
      <c r="OP94" s="34"/>
      <c r="OQ94" s="34"/>
      <c r="OR94" s="34"/>
      <c r="OS94" s="34"/>
      <c r="OT94" s="34"/>
      <c r="OU94" s="34"/>
      <c r="OV94" s="34"/>
      <c r="OW94" s="34"/>
      <c r="OX94" s="34"/>
      <c r="OY94" s="34"/>
      <c r="OZ94" s="34"/>
      <c r="PA94" s="34"/>
      <c r="PB94" s="34"/>
      <c r="PC94" s="34"/>
      <c r="PD94" s="34"/>
      <c r="PE94" s="34"/>
      <c r="PF94" s="34"/>
      <c r="PG94" s="34"/>
      <c r="PH94" s="34"/>
      <c r="PI94" s="34"/>
      <c r="PJ94" s="34"/>
      <c r="PK94" s="34"/>
      <c r="PL94" s="34"/>
      <c r="PM94" s="34"/>
      <c r="PN94" s="34"/>
      <c r="PO94" s="34"/>
      <c r="PP94" s="34"/>
      <c r="PQ94" s="34"/>
      <c r="PR94" s="34"/>
      <c r="PS94" s="34"/>
      <c r="PT94" s="34"/>
      <c r="PU94" s="34"/>
      <c r="PV94" s="34"/>
      <c r="PW94" s="34"/>
      <c r="PX94" s="34"/>
      <c r="PY94" s="34"/>
      <c r="PZ94" s="34"/>
      <c r="QA94" s="34"/>
      <c r="QB94" s="34"/>
      <c r="QC94" s="34"/>
      <c r="QD94" s="34"/>
      <c r="QE94" s="34"/>
      <c r="QF94" s="34"/>
      <c r="QG94" s="34"/>
      <c r="QH94" s="34"/>
      <c r="QI94" s="34"/>
      <c r="QJ94" s="34"/>
      <c r="QK94" s="34"/>
      <c r="QL94" s="34"/>
      <c r="QM94" s="34"/>
      <c r="QN94" s="34"/>
      <c r="QO94" s="34"/>
      <c r="QP94" s="34"/>
      <c r="QQ94" s="34"/>
      <c r="QR94" s="34"/>
      <c r="QS94" s="34"/>
      <c r="QT94" s="34"/>
      <c r="QU94" s="34"/>
      <c r="QV94" s="34"/>
      <c r="QW94" s="34"/>
      <c r="QX94" s="34"/>
      <c r="QY94" s="34"/>
      <c r="QZ94" s="34"/>
      <c r="RA94" s="34"/>
      <c r="RB94" s="34"/>
      <c r="RC94" s="34"/>
      <c r="RD94" s="34"/>
      <c r="RE94" s="34"/>
      <c r="RF94" s="34"/>
      <c r="RG94" s="34"/>
      <c r="RH94" s="34"/>
      <c r="RI94" s="34"/>
      <c r="RJ94" s="34"/>
      <c r="RK94" s="34"/>
      <c r="RL94" s="34"/>
      <c r="RM94" s="34"/>
      <c r="RN94" s="34"/>
      <c r="RO94" s="34"/>
      <c r="RP94" s="34"/>
      <c r="RQ94" s="34"/>
      <c r="RR94" s="34"/>
      <c r="RS94" s="34"/>
      <c r="RT94" s="34"/>
      <c r="RU94" s="34"/>
      <c r="RV94" s="34"/>
      <c r="RW94" s="34"/>
      <c r="RX94" s="34"/>
      <c r="RY94" s="34"/>
      <c r="RZ94" s="34"/>
      <c r="SA94" s="34"/>
      <c r="SB94" s="34"/>
      <c r="SC94" s="34"/>
      <c r="SD94" s="34"/>
      <c r="SE94" s="34"/>
      <c r="SF94" s="34"/>
      <c r="SG94" s="34"/>
      <c r="SH94" s="34"/>
      <c r="SI94" s="34"/>
      <c r="SJ94" s="34"/>
      <c r="SK94" s="34"/>
      <c r="SL94" s="34"/>
      <c r="SM94" s="34"/>
      <c r="SN94" s="34"/>
      <c r="SO94" s="34"/>
      <c r="SP94" s="34"/>
      <c r="SQ94" s="34"/>
      <c r="SR94" s="34"/>
      <c r="SS94" s="34"/>
      <c r="ST94" s="34"/>
      <c r="SU94" s="34"/>
      <c r="SV94" s="34"/>
      <c r="SW94" s="34"/>
      <c r="SX94" s="34"/>
      <c r="SY94" s="34"/>
      <c r="SZ94" s="34"/>
      <c r="TA94" s="34"/>
      <c r="TB94" s="34"/>
      <c r="TC94" s="34"/>
      <c r="TD94" s="34"/>
      <c r="TE94" s="34"/>
      <c r="TF94" s="34"/>
      <c r="TG94" s="34"/>
      <c r="TH94" s="34"/>
      <c r="TI94" s="34"/>
      <c r="TJ94" s="34"/>
      <c r="TK94" s="34"/>
      <c r="TL94" s="34"/>
      <c r="TM94" s="34"/>
      <c r="TN94" s="34"/>
      <c r="TO94" s="34"/>
      <c r="TP94" s="34"/>
      <c r="TQ94" s="34"/>
      <c r="TR94" s="34"/>
      <c r="TS94" s="34"/>
      <c r="TT94" s="34"/>
      <c r="TU94" s="34"/>
      <c r="TV94" s="34"/>
      <c r="TW94" s="34"/>
      <c r="TX94" s="34"/>
      <c r="TY94" s="34"/>
      <c r="TZ94" s="34"/>
      <c r="UA94" s="34"/>
      <c r="UB94" s="34"/>
      <c r="UC94" s="34"/>
      <c r="UD94" s="34"/>
      <c r="UE94" s="34"/>
      <c r="UF94" s="34"/>
      <c r="UG94" s="34"/>
      <c r="UH94" s="34"/>
      <c r="UI94" s="34"/>
      <c r="UJ94" s="34"/>
      <c r="UK94" s="34"/>
      <c r="UL94" s="34"/>
      <c r="UM94" s="34"/>
      <c r="UN94" s="34"/>
      <c r="UO94" s="34"/>
      <c r="UP94" s="34"/>
      <c r="UQ94" s="34"/>
      <c r="UR94" s="34"/>
      <c r="US94" s="34"/>
      <c r="UT94" s="34"/>
      <c r="UU94" s="34"/>
      <c r="UV94" s="34"/>
      <c r="UW94" s="34"/>
      <c r="UX94" s="34"/>
      <c r="UY94" s="34"/>
      <c r="UZ94" s="34"/>
      <c r="VA94" s="34"/>
      <c r="VB94" s="34"/>
      <c r="VC94" s="34"/>
      <c r="VD94" s="34"/>
      <c r="VE94" s="34"/>
      <c r="VF94" s="34"/>
      <c r="VG94" s="34"/>
      <c r="VH94" s="34"/>
      <c r="VI94" s="34"/>
      <c r="VJ94" s="34"/>
      <c r="VK94" s="34"/>
      <c r="VL94" s="34"/>
      <c r="VM94" s="34"/>
      <c r="VN94" s="34"/>
      <c r="VO94" s="34"/>
      <c r="VP94" s="34"/>
      <c r="VQ94" s="34"/>
      <c r="VR94" s="34"/>
      <c r="VS94" s="34"/>
      <c r="VT94" s="34"/>
      <c r="VU94" s="34"/>
      <c r="VV94" s="34"/>
      <c r="VW94" s="34"/>
      <c r="VX94" s="34"/>
      <c r="VY94" s="34"/>
      <c r="VZ94" s="34"/>
      <c r="WA94" s="34"/>
      <c r="WB94" s="34"/>
      <c r="WC94" s="34"/>
      <c r="WD94" s="34"/>
      <c r="WE94" s="34"/>
      <c r="WF94" s="34"/>
      <c r="WG94" s="34"/>
      <c r="WH94" s="34"/>
      <c r="WI94" s="34"/>
      <c r="WJ94" s="34"/>
      <c r="WK94" s="34"/>
      <c r="WL94" s="34"/>
      <c r="WM94" s="34"/>
      <c r="WN94" s="34"/>
      <c r="WO94" s="34"/>
      <c r="WP94" s="34"/>
      <c r="WQ94" s="34"/>
      <c r="WR94" s="34"/>
      <c r="WS94" s="34"/>
      <c r="WT94" s="34"/>
      <c r="WU94" s="34"/>
      <c r="WV94" s="34"/>
      <c r="WW94" s="34"/>
      <c r="WX94" s="34"/>
      <c r="WY94" s="34"/>
      <c r="WZ94" s="34"/>
      <c r="XA94" s="34"/>
      <c r="XB94" s="34"/>
      <c r="XC94" s="34"/>
      <c r="XD94" s="34"/>
      <c r="XE94" s="34"/>
      <c r="XF94" s="34"/>
      <c r="XG94" s="34"/>
      <c r="XH94" s="34"/>
      <c r="XI94" s="34"/>
      <c r="XJ94" s="34"/>
      <c r="XK94" s="34"/>
      <c r="XL94" s="34"/>
      <c r="XM94" s="34"/>
      <c r="XN94" s="34"/>
      <c r="XO94" s="34"/>
      <c r="XP94" s="34"/>
      <c r="XQ94" s="34"/>
      <c r="XR94" s="34"/>
      <c r="XS94" s="34"/>
      <c r="XT94" s="34"/>
      <c r="XU94" s="34"/>
      <c r="XV94" s="34"/>
      <c r="XW94" s="34"/>
      <c r="XX94" s="34"/>
      <c r="XY94" s="34"/>
      <c r="XZ94" s="34"/>
      <c r="YA94" s="34"/>
      <c r="YB94" s="34"/>
      <c r="YC94" s="34"/>
      <c r="YD94" s="34"/>
      <c r="YE94" s="34"/>
      <c r="YF94" s="34"/>
      <c r="YG94" s="34"/>
      <c r="YH94" s="34"/>
      <c r="YI94" s="34"/>
      <c r="YJ94" s="34"/>
      <c r="YK94" s="34"/>
      <c r="YL94" s="34"/>
      <c r="YM94" s="34"/>
      <c r="YN94" s="34"/>
      <c r="YO94" s="34"/>
      <c r="YP94" s="34"/>
      <c r="YQ94" s="34"/>
      <c r="YR94" s="34"/>
      <c r="YS94" s="34"/>
      <c r="YT94" s="34"/>
      <c r="YU94" s="34"/>
      <c r="YV94" s="34"/>
      <c r="YW94" s="34"/>
      <c r="YX94" s="34"/>
      <c r="YY94" s="34"/>
      <c r="YZ94" s="34"/>
      <c r="ZA94" s="34"/>
      <c r="ZB94" s="34"/>
      <c r="ZC94" s="34"/>
      <c r="ZD94" s="34"/>
      <c r="ZE94" s="34"/>
      <c r="ZF94" s="34"/>
      <c r="ZG94" s="34"/>
      <c r="ZH94" s="34"/>
      <c r="ZI94" s="34"/>
      <c r="ZJ94" s="34"/>
      <c r="ZK94" s="34"/>
      <c r="ZL94" s="34"/>
      <c r="ZM94" s="34"/>
      <c r="ZN94" s="34"/>
      <c r="ZO94" s="34"/>
      <c r="ZP94" s="34"/>
      <c r="ZQ94" s="34"/>
      <c r="ZR94" s="34"/>
      <c r="ZS94" s="34"/>
      <c r="ZT94" s="34"/>
      <c r="ZU94" s="34"/>
      <c r="ZV94" s="34"/>
      <c r="ZW94" s="34"/>
      <c r="ZX94" s="34"/>
      <c r="ZY94" s="34"/>
      <c r="ZZ94" s="34"/>
      <c r="AAA94" s="34"/>
      <c r="AAB94" s="34"/>
      <c r="AAC94" s="34"/>
      <c r="AAD94" s="34"/>
      <c r="AAE94" s="34"/>
      <c r="AAF94" s="34"/>
      <c r="AAG94" s="34"/>
      <c r="AAH94" s="34"/>
      <c r="AAI94" s="34"/>
      <c r="AAJ94" s="34"/>
      <c r="AAK94" s="34"/>
      <c r="AAL94" s="34"/>
      <c r="AAM94" s="34"/>
      <c r="AAN94" s="34"/>
      <c r="AAO94" s="34"/>
      <c r="AAP94" s="34"/>
      <c r="AAQ94" s="34"/>
      <c r="AAR94" s="34"/>
      <c r="AAS94" s="34"/>
      <c r="AAT94" s="34"/>
      <c r="AAU94" s="34"/>
      <c r="AAV94" s="34"/>
      <c r="AAW94" s="34"/>
      <c r="AAX94" s="34"/>
      <c r="AAY94" s="34"/>
      <c r="AAZ94" s="34"/>
      <c r="ABA94" s="34"/>
      <c r="ABB94" s="34"/>
      <c r="ABC94" s="34"/>
      <c r="ABD94" s="34"/>
      <c r="ABE94" s="34"/>
      <c r="ABF94" s="34"/>
      <c r="ABG94" s="34"/>
      <c r="ABH94" s="34"/>
      <c r="ABI94" s="34"/>
      <c r="ABJ94" s="34"/>
      <c r="ABK94" s="34"/>
      <c r="ABL94" s="34"/>
      <c r="ABM94" s="34"/>
      <c r="ABN94" s="34"/>
      <c r="ABO94" s="34"/>
      <c r="ABP94" s="34"/>
      <c r="ABQ94" s="34"/>
      <c r="ABR94" s="34"/>
      <c r="ABS94" s="34"/>
      <c r="ABT94" s="34"/>
      <c r="ABU94" s="34"/>
      <c r="ABV94" s="34"/>
      <c r="ABW94" s="34"/>
      <c r="ABX94" s="34"/>
      <c r="ABY94" s="34"/>
      <c r="ABZ94" s="34"/>
      <c r="ACA94" s="34"/>
      <c r="ACB94" s="34"/>
      <c r="ACC94" s="34"/>
      <c r="ACD94" s="34"/>
      <c r="ACE94" s="34"/>
      <c r="ACF94" s="34"/>
      <c r="ACG94" s="34"/>
      <c r="ACH94" s="34"/>
      <c r="ACI94" s="34"/>
      <c r="ACJ94" s="34"/>
      <c r="ACK94" s="34"/>
      <c r="ACL94" s="34"/>
      <c r="ACM94" s="34"/>
      <c r="ACN94" s="34"/>
      <c r="ACO94" s="34"/>
      <c r="ACP94" s="34"/>
      <c r="ACQ94" s="34"/>
      <c r="ACR94" s="34"/>
      <c r="ACS94" s="34"/>
      <c r="ACT94" s="34"/>
      <c r="ACU94" s="34"/>
      <c r="ACV94" s="34"/>
      <c r="ACW94" s="34"/>
      <c r="ACX94" s="34"/>
      <c r="ACY94" s="34"/>
      <c r="ACZ94" s="34"/>
      <c r="ADA94" s="34"/>
      <c r="ADB94" s="34"/>
      <c r="ADC94" s="34"/>
      <c r="ADD94" s="34"/>
      <c r="ADE94" s="34"/>
      <c r="ADF94" s="34"/>
      <c r="ADG94" s="34"/>
      <c r="ADH94" s="34"/>
      <c r="ADI94" s="34"/>
      <c r="ADJ94" s="34"/>
      <c r="ADK94" s="34"/>
      <c r="ADL94" s="34"/>
      <c r="ADM94" s="34"/>
      <c r="ADN94" s="34"/>
      <c r="ADO94" s="34"/>
      <c r="ADP94" s="34"/>
      <c r="ADQ94" s="34"/>
      <c r="ADR94" s="34"/>
      <c r="ADS94" s="34"/>
      <c r="ADT94" s="34"/>
      <c r="ADU94" s="34"/>
      <c r="ADV94" s="34"/>
      <c r="ADW94" s="34"/>
      <c r="ADX94" s="34"/>
      <c r="ADY94" s="34"/>
      <c r="ADZ94" s="34"/>
      <c r="AEA94" s="34"/>
      <c r="AEB94" s="34"/>
      <c r="AEC94" s="34"/>
      <c r="AED94" s="34"/>
      <c r="AEE94" s="34"/>
      <c r="AEF94" s="34"/>
      <c r="AEG94" s="34"/>
      <c r="AEH94" s="34"/>
      <c r="AEI94" s="34"/>
      <c r="AEJ94" s="34"/>
      <c r="AEK94" s="34"/>
      <c r="AEL94" s="34"/>
      <c r="AEM94" s="34"/>
      <c r="AEN94" s="34"/>
      <c r="AEO94" s="34"/>
      <c r="AEP94" s="34"/>
      <c r="AEQ94" s="34"/>
      <c r="AER94" s="34"/>
      <c r="AES94" s="34"/>
      <c r="AET94" s="34"/>
      <c r="AEU94" s="34"/>
      <c r="AEV94" s="34"/>
      <c r="AEW94" s="34"/>
      <c r="AEX94" s="34"/>
      <c r="AEY94" s="34"/>
      <c r="AEZ94" s="34"/>
      <c r="AFA94" s="34"/>
      <c r="AFB94" s="34"/>
      <c r="AFC94" s="34"/>
      <c r="AFD94" s="34"/>
      <c r="AFE94" s="34"/>
      <c r="AFF94" s="34"/>
      <c r="AFG94" s="34"/>
      <c r="AFH94" s="34"/>
      <c r="AFI94" s="34"/>
      <c r="AFJ94" s="34"/>
      <c r="AFK94" s="34"/>
      <c r="AFL94" s="34"/>
      <c r="AFM94" s="34"/>
      <c r="AFN94" s="34"/>
      <c r="AFO94" s="34"/>
      <c r="AFP94" s="34"/>
      <c r="AFQ94" s="34"/>
      <c r="AFR94" s="34"/>
      <c r="AFS94" s="34"/>
      <c r="AFT94" s="34"/>
      <c r="AFU94" s="34"/>
      <c r="AFV94" s="34"/>
      <c r="AFW94" s="34"/>
      <c r="AFX94" s="34"/>
      <c r="AFY94" s="34"/>
      <c r="AFZ94" s="34"/>
      <c r="AGA94" s="34"/>
      <c r="AGB94" s="34"/>
      <c r="AGC94" s="34"/>
      <c r="AGD94" s="34"/>
      <c r="AGE94" s="34"/>
      <c r="AGF94" s="34"/>
      <c r="AGG94" s="34"/>
      <c r="AGH94" s="34"/>
      <c r="AGI94" s="34"/>
      <c r="AGJ94" s="34"/>
      <c r="AGK94" s="34"/>
      <c r="AGL94" s="34"/>
      <c r="AGM94" s="34"/>
      <c r="AGN94" s="34"/>
      <c r="AGO94" s="34"/>
      <c r="AGP94" s="34"/>
      <c r="AGQ94" s="34"/>
      <c r="AGR94" s="34"/>
      <c r="AGS94" s="34"/>
      <c r="AGT94" s="34"/>
      <c r="AGU94" s="34"/>
      <c r="AGV94" s="34"/>
      <c r="AGW94" s="34"/>
      <c r="AGX94" s="34"/>
      <c r="AGY94" s="34"/>
      <c r="AGZ94" s="34"/>
      <c r="AHA94" s="34"/>
      <c r="AHB94" s="34"/>
      <c r="AHC94" s="34"/>
      <c r="AHD94" s="34"/>
      <c r="AHE94" s="34"/>
      <c r="AHF94" s="34"/>
      <c r="AHG94" s="34"/>
      <c r="AHH94" s="34"/>
      <c r="AHI94" s="34"/>
      <c r="AHJ94" s="34"/>
      <c r="AHK94" s="34"/>
      <c r="AHL94" s="34"/>
      <c r="AHM94" s="34"/>
      <c r="AHN94" s="34"/>
      <c r="AHO94" s="34"/>
      <c r="AHP94" s="34"/>
      <c r="AHQ94" s="34"/>
      <c r="AHR94" s="34"/>
      <c r="AHS94" s="34"/>
      <c r="AHT94" s="34"/>
      <c r="AHU94" s="34"/>
      <c r="AHV94" s="34"/>
      <c r="AHW94" s="34"/>
      <c r="AHX94" s="34"/>
      <c r="AHY94" s="34"/>
      <c r="AHZ94" s="34"/>
      <c r="AIA94" s="34"/>
      <c r="AIB94" s="34"/>
      <c r="AIC94" s="34"/>
      <c r="AID94" s="34"/>
      <c r="AIE94" s="34"/>
      <c r="AIF94" s="34"/>
      <c r="AIG94" s="34"/>
      <c r="AIH94" s="34"/>
      <c r="AII94" s="34"/>
      <c r="AIJ94" s="34"/>
      <c r="AIK94" s="34"/>
      <c r="AIL94" s="34"/>
      <c r="AIM94" s="34"/>
      <c r="AIN94" s="34"/>
      <c r="AIO94" s="34"/>
      <c r="AIP94" s="34"/>
      <c r="AIQ94" s="34"/>
      <c r="AIR94" s="34"/>
      <c r="AIS94" s="34"/>
      <c r="AIT94" s="34"/>
      <c r="AIU94" s="34"/>
      <c r="AIV94" s="34"/>
      <c r="AIW94" s="34"/>
      <c r="AIX94" s="34"/>
      <c r="AIY94" s="34"/>
      <c r="AIZ94" s="34"/>
      <c r="AJA94" s="34"/>
      <c r="AJB94" s="34"/>
      <c r="AJC94" s="34"/>
      <c r="AJD94" s="34"/>
      <c r="AJE94" s="34"/>
      <c r="AJF94" s="34"/>
      <c r="AJG94" s="34"/>
      <c r="AJH94" s="34"/>
      <c r="AJI94" s="34"/>
      <c r="AJJ94" s="34"/>
      <c r="AJK94" s="34"/>
      <c r="AJL94" s="34"/>
      <c r="AJM94" s="34"/>
      <c r="AJN94" s="34"/>
      <c r="AJO94" s="34"/>
      <c r="AJP94" s="34"/>
      <c r="AJQ94" s="34"/>
      <c r="AJR94" s="34"/>
      <c r="AJS94" s="34"/>
      <c r="AJT94" s="34"/>
      <c r="AJU94" s="34"/>
      <c r="AJV94" s="34"/>
      <c r="AJW94" s="34"/>
      <c r="AJX94" s="34"/>
      <c r="AJY94" s="34"/>
      <c r="AJZ94" s="34"/>
      <c r="AKA94" s="34"/>
      <c r="AKB94" s="34"/>
      <c r="AKC94" s="34"/>
      <c r="AKD94" s="34"/>
      <c r="AKE94" s="34"/>
      <c r="AKF94" s="34"/>
      <c r="AKG94" s="34"/>
      <c r="AKH94" s="34"/>
      <c r="AKI94" s="34"/>
      <c r="AKJ94" s="34"/>
      <c r="AKK94" s="34"/>
      <c r="AKL94" s="34"/>
      <c r="AKM94" s="34"/>
      <c r="AKN94" s="34"/>
      <c r="AKO94" s="34"/>
      <c r="AKP94" s="34"/>
      <c r="AKQ94" s="34"/>
      <c r="AKR94" s="34"/>
      <c r="AKS94" s="34"/>
      <c r="AKT94" s="34"/>
      <c r="AKU94" s="34"/>
      <c r="AKV94" s="34"/>
      <c r="AKW94" s="34"/>
      <c r="AKX94" s="34"/>
      <c r="AKY94" s="34"/>
      <c r="AKZ94" s="34"/>
      <c r="ALA94" s="34"/>
      <c r="ALB94" s="34"/>
      <c r="ALC94" s="34"/>
      <c r="ALD94" s="34"/>
      <c r="ALE94" s="34"/>
      <c r="ALF94" s="34"/>
      <c r="ALG94" s="34"/>
      <c r="ALH94" s="34"/>
      <c r="ALI94" s="34"/>
      <c r="ALJ94" s="34"/>
      <c r="ALK94" s="34"/>
      <c r="ALL94" s="34"/>
      <c r="ALM94" s="34"/>
      <c r="ALN94" s="34"/>
      <c r="ALO94" s="34"/>
      <c r="ALP94" s="34"/>
      <c r="ALQ94" s="34"/>
      <c r="ALR94" s="34"/>
      <c r="ALS94" s="34"/>
      <c r="ALT94" s="34"/>
      <c r="ALU94" s="34"/>
      <c r="ALV94" s="34"/>
      <c r="ALW94" s="34"/>
      <c r="ALX94" s="34"/>
      <c r="ALY94" s="34"/>
      <c r="ALZ94" s="34"/>
      <c r="AMA94" s="34"/>
      <c r="AMB94" s="34"/>
      <c r="AMC94" s="34"/>
      <c r="AMD94" s="34"/>
      <c r="AME94" s="34"/>
      <c r="AMF94" s="34"/>
      <c r="AMG94" s="34"/>
      <c r="AMH94" s="34"/>
      <c r="AMI94" s="34"/>
      <c r="AMJ94" s="34"/>
      <c r="AMK94" s="34"/>
      <c r="AML94" s="34"/>
      <c r="AMM94" s="34"/>
      <c r="AMN94" s="34"/>
      <c r="AMO94" s="34"/>
      <c r="AMP94" s="34"/>
      <c r="AMQ94" s="34"/>
      <c r="AMR94" s="34"/>
      <c r="AMS94" s="34"/>
      <c r="AMT94" s="34"/>
      <c r="AMU94" s="34"/>
      <c r="AMV94" s="34"/>
      <c r="AMW94" s="34"/>
      <c r="AMX94" s="34"/>
      <c r="AMY94" s="34"/>
      <c r="AMZ94" s="34"/>
      <c r="ANA94" s="34"/>
      <c r="ANB94" s="34"/>
      <c r="ANC94" s="34"/>
      <c r="AND94" s="34"/>
      <c r="ANE94" s="34"/>
      <c r="ANF94" s="34"/>
      <c r="ANG94" s="34"/>
      <c r="ANH94" s="34"/>
      <c r="ANI94" s="34"/>
      <c r="ANJ94" s="34"/>
      <c r="ANK94" s="34"/>
      <c r="ANL94" s="34"/>
      <c r="ANM94" s="34"/>
      <c r="ANN94" s="34"/>
      <c r="ANO94" s="34"/>
      <c r="ANP94" s="34"/>
      <c r="ANQ94" s="34"/>
      <c r="ANR94" s="34"/>
      <c r="ANS94" s="34"/>
      <c r="ANT94" s="34"/>
      <c r="ANU94" s="34"/>
      <c r="ANV94" s="34"/>
      <c r="ANW94" s="34"/>
      <c r="ANX94" s="34"/>
      <c r="ANY94" s="34"/>
      <c r="ANZ94" s="34"/>
      <c r="AOA94" s="34"/>
      <c r="AOB94" s="34"/>
      <c r="AOC94" s="34"/>
      <c r="AOD94" s="34"/>
      <c r="AOE94" s="34"/>
      <c r="AOF94" s="34"/>
      <c r="AOG94" s="34"/>
      <c r="AOH94" s="34"/>
      <c r="AOI94" s="34"/>
      <c r="AOJ94" s="34"/>
      <c r="AOK94" s="34"/>
      <c r="AOL94" s="34"/>
      <c r="AOM94" s="34"/>
      <c r="AON94" s="34"/>
      <c r="AOO94" s="34"/>
      <c r="AOP94" s="34"/>
      <c r="AOQ94" s="34"/>
      <c r="AOR94" s="34"/>
      <c r="AOS94" s="34"/>
      <c r="AOT94" s="34"/>
      <c r="AOU94" s="34"/>
      <c r="AOV94" s="34"/>
      <c r="AOW94" s="34"/>
      <c r="AOX94" s="34"/>
      <c r="AOY94" s="34"/>
      <c r="AOZ94" s="34"/>
      <c r="APA94" s="34"/>
      <c r="APB94" s="34"/>
      <c r="APC94" s="34"/>
      <c r="APD94" s="34"/>
      <c r="APE94" s="34"/>
      <c r="APF94" s="34"/>
      <c r="APG94" s="34"/>
      <c r="APH94" s="34"/>
      <c r="API94" s="34"/>
      <c r="APJ94" s="34"/>
      <c r="APK94" s="34"/>
      <c r="APL94" s="34"/>
      <c r="APM94" s="34"/>
      <c r="APN94" s="34"/>
      <c r="APO94" s="34"/>
      <c r="APP94" s="34"/>
      <c r="APQ94" s="34"/>
      <c r="APR94" s="34"/>
      <c r="APS94" s="34"/>
      <c r="APT94" s="34"/>
      <c r="APU94" s="34"/>
      <c r="APV94" s="34"/>
      <c r="APW94" s="34"/>
      <c r="APX94" s="34"/>
      <c r="APY94" s="34"/>
      <c r="APZ94" s="34"/>
      <c r="AQA94" s="34"/>
      <c r="AQB94" s="34"/>
      <c r="AQC94" s="34"/>
      <c r="AQD94" s="34"/>
      <c r="AQE94" s="34"/>
      <c r="AQF94" s="34"/>
      <c r="AQG94" s="34"/>
      <c r="AQH94" s="34"/>
      <c r="AQI94" s="34"/>
      <c r="AQJ94" s="34"/>
      <c r="AQK94" s="34"/>
      <c r="AQL94" s="34"/>
      <c r="AQM94" s="34"/>
      <c r="AQN94" s="34"/>
      <c r="AQO94" s="34"/>
      <c r="AQP94" s="34"/>
      <c r="AQQ94" s="34"/>
      <c r="AQR94" s="34"/>
      <c r="AQS94" s="34"/>
      <c r="AQT94" s="34"/>
      <c r="AQU94" s="34"/>
      <c r="AQV94" s="34"/>
      <c r="AQW94" s="34"/>
      <c r="AQX94" s="34"/>
      <c r="AQY94" s="34"/>
      <c r="AQZ94" s="34"/>
      <c r="ARA94" s="34"/>
      <c r="ARB94" s="34"/>
      <c r="ARC94" s="34"/>
      <c r="ARD94" s="34"/>
      <c r="ARE94" s="34"/>
      <c r="ARF94" s="34"/>
      <c r="ARG94" s="34"/>
      <c r="ARH94" s="34"/>
      <c r="ARI94" s="34"/>
      <c r="ARJ94" s="34"/>
      <c r="ARK94" s="34"/>
      <c r="ARL94" s="34"/>
      <c r="ARM94" s="34"/>
      <c r="ARN94" s="34"/>
      <c r="ARO94" s="34"/>
      <c r="ARP94" s="34"/>
      <c r="ARQ94" s="34"/>
      <c r="ARR94" s="34"/>
      <c r="ARS94" s="34"/>
      <c r="ART94" s="34"/>
      <c r="ARU94" s="34"/>
      <c r="ARV94" s="34"/>
      <c r="ARW94" s="34"/>
      <c r="ARX94" s="34"/>
      <c r="ARY94" s="34"/>
      <c r="ARZ94" s="34"/>
      <c r="ASA94" s="34"/>
      <c r="ASB94" s="34"/>
      <c r="ASC94" s="34"/>
      <c r="ASD94" s="34"/>
      <c r="ASE94" s="34"/>
      <c r="ASF94" s="34"/>
      <c r="ASG94" s="34"/>
      <c r="ASH94" s="34"/>
      <c r="ASI94" s="34"/>
      <c r="ASJ94" s="34"/>
      <c r="ASK94" s="34"/>
      <c r="ASL94" s="34"/>
      <c r="ASM94" s="34"/>
      <c r="ASN94" s="34"/>
      <c r="ASO94" s="34"/>
      <c r="ASP94" s="34"/>
      <c r="ASQ94" s="34"/>
      <c r="ASR94" s="34"/>
      <c r="ASS94" s="34"/>
      <c r="AST94" s="34"/>
      <c r="ASU94" s="34"/>
      <c r="ASV94" s="34"/>
      <c r="ASW94" s="34"/>
      <c r="ASX94" s="34"/>
      <c r="ASY94" s="34"/>
      <c r="ASZ94" s="34"/>
      <c r="ATA94" s="34"/>
      <c r="ATB94" s="34"/>
      <c r="ATC94" s="34"/>
      <c r="ATD94" s="34"/>
      <c r="ATE94" s="34"/>
      <c r="ATF94" s="34"/>
      <c r="ATG94" s="34"/>
      <c r="ATH94" s="34"/>
      <c r="ATI94" s="34"/>
      <c r="ATJ94" s="34"/>
      <c r="ATK94" s="34"/>
      <c r="ATL94" s="34"/>
      <c r="ATM94" s="34"/>
      <c r="ATN94" s="34"/>
      <c r="ATO94" s="34"/>
      <c r="ATP94" s="34"/>
      <c r="ATQ94" s="34"/>
      <c r="ATR94" s="34"/>
      <c r="ATS94" s="34"/>
      <c r="ATT94" s="34"/>
      <c r="ATU94" s="34"/>
      <c r="ATV94" s="34"/>
      <c r="ATW94" s="34"/>
      <c r="ATX94" s="34"/>
      <c r="ATY94" s="34"/>
      <c r="ATZ94" s="34"/>
      <c r="AUA94" s="34"/>
      <c r="AUB94" s="34"/>
      <c r="AUC94" s="34"/>
      <c r="AUD94" s="34"/>
      <c r="AUE94" s="34"/>
      <c r="AUF94" s="34"/>
      <c r="AUG94" s="34"/>
      <c r="AUH94" s="34"/>
      <c r="AUI94" s="34"/>
      <c r="AUJ94" s="34"/>
      <c r="AUK94" s="34"/>
      <c r="AUL94" s="34"/>
      <c r="AUM94" s="34"/>
      <c r="AUN94" s="34"/>
      <c r="AUO94" s="34"/>
      <c r="AUP94" s="34"/>
      <c r="AUQ94" s="34"/>
      <c r="AUR94" s="34"/>
      <c r="AUS94" s="34"/>
      <c r="AUT94" s="34"/>
      <c r="AUU94" s="34"/>
      <c r="AUV94" s="34"/>
      <c r="AUW94" s="34"/>
      <c r="AUX94" s="34"/>
      <c r="AUY94" s="34"/>
      <c r="AUZ94" s="34"/>
      <c r="AVA94" s="34"/>
      <c r="AVB94" s="34"/>
      <c r="AVC94" s="34"/>
      <c r="AVD94" s="34"/>
      <c r="AVE94" s="34"/>
      <c r="AVF94" s="34"/>
      <c r="AVG94" s="34"/>
      <c r="AVH94" s="34"/>
      <c r="AVI94" s="34"/>
      <c r="AVJ94" s="34"/>
      <c r="AVK94" s="34"/>
      <c r="AVL94" s="34"/>
      <c r="AVM94" s="34"/>
      <c r="AVN94" s="34"/>
      <c r="AVO94" s="34"/>
      <c r="AVP94" s="34"/>
      <c r="AVQ94" s="34"/>
      <c r="AVR94" s="34"/>
      <c r="AVS94" s="34"/>
      <c r="AVT94" s="34"/>
      <c r="AVU94" s="34"/>
      <c r="AVV94" s="34"/>
      <c r="AVW94" s="34"/>
      <c r="AVX94" s="34"/>
      <c r="AVY94" s="34"/>
      <c r="AVZ94" s="34"/>
      <c r="AWA94" s="34"/>
      <c r="AWB94" s="34"/>
      <c r="AWC94" s="34"/>
      <c r="AWD94" s="34"/>
      <c r="AWE94" s="34"/>
      <c r="AWF94" s="34"/>
      <c r="AWG94" s="34"/>
      <c r="AWH94" s="34"/>
      <c r="AWI94" s="34"/>
      <c r="AWJ94" s="34"/>
      <c r="AWK94" s="34"/>
      <c r="AWL94" s="34"/>
      <c r="AWM94" s="34"/>
      <c r="AWN94" s="34"/>
      <c r="AWO94" s="34"/>
      <c r="AWP94" s="34"/>
      <c r="AWQ94" s="34"/>
      <c r="AWR94" s="34"/>
      <c r="AWS94" s="34"/>
      <c r="AWT94" s="34"/>
      <c r="AWU94" s="34"/>
      <c r="AWV94" s="34"/>
      <c r="AWW94" s="34"/>
      <c r="AWX94" s="34"/>
      <c r="AWY94" s="34"/>
      <c r="AWZ94" s="34"/>
      <c r="AXA94" s="34"/>
      <c r="AXB94" s="34"/>
      <c r="AXC94" s="34"/>
      <c r="AXD94" s="34"/>
      <c r="AXE94" s="34"/>
      <c r="AXF94" s="34"/>
      <c r="AXG94" s="34"/>
      <c r="AXH94" s="34"/>
      <c r="AXI94" s="34"/>
      <c r="AXJ94" s="34"/>
      <c r="AXK94" s="34"/>
      <c r="AXL94" s="34"/>
      <c r="AXM94" s="34"/>
      <c r="AXN94" s="34"/>
      <c r="AXO94" s="34"/>
      <c r="AXP94" s="34"/>
      <c r="AXQ94" s="34"/>
      <c r="AXR94" s="34"/>
      <c r="AXS94" s="34"/>
      <c r="AXT94" s="34"/>
      <c r="AXU94" s="34"/>
      <c r="AXV94" s="34"/>
      <c r="AXW94" s="34"/>
      <c r="AXX94" s="34"/>
      <c r="AXY94" s="34"/>
      <c r="AXZ94" s="34"/>
      <c r="AYA94" s="34"/>
      <c r="AYB94" s="34"/>
      <c r="AYC94" s="34"/>
      <c r="AYD94" s="34"/>
      <c r="AYE94" s="34"/>
      <c r="AYF94" s="34"/>
      <c r="AYG94" s="34"/>
      <c r="AYH94" s="34"/>
      <c r="AYI94" s="34"/>
      <c r="AYJ94" s="34"/>
      <c r="AYK94" s="34"/>
      <c r="AYL94" s="34"/>
      <c r="AYM94" s="34"/>
      <c r="AYN94" s="34"/>
      <c r="AYO94" s="34"/>
      <c r="AYP94" s="34"/>
      <c r="AYQ94" s="34"/>
      <c r="AYR94" s="34"/>
      <c r="AYS94" s="34"/>
      <c r="AYT94" s="34"/>
      <c r="AYU94" s="34"/>
      <c r="AYV94" s="34"/>
      <c r="AYW94" s="34"/>
      <c r="AYX94" s="34"/>
      <c r="AYY94" s="34"/>
      <c r="AYZ94" s="34"/>
      <c r="AZA94" s="34"/>
      <c r="AZB94" s="34"/>
      <c r="AZC94" s="34"/>
      <c r="AZD94" s="34"/>
      <c r="AZE94" s="34"/>
      <c r="AZF94" s="34"/>
      <c r="AZG94" s="34"/>
      <c r="AZH94" s="34"/>
      <c r="AZI94" s="34"/>
      <c r="AZJ94" s="34"/>
      <c r="AZK94" s="34"/>
      <c r="AZL94" s="34"/>
      <c r="AZM94" s="34"/>
      <c r="AZN94" s="34"/>
      <c r="AZO94" s="34"/>
      <c r="AZP94" s="34"/>
      <c r="AZQ94" s="34"/>
      <c r="AZR94" s="34"/>
      <c r="AZS94" s="34"/>
      <c r="AZT94" s="34"/>
      <c r="AZU94" s="34"/>
      <c r="AZV94" s="34"/>
      <c r="AZW94" s="34"/>
      <c r="AZX94" s="34"/>
      <c r="AZY94" s="34"/>
      <c r="AZZ94" s="34"/>
      <c r="BAA94" s="34"/>
      <c r="BAB94" s="34"/>
      <c r="BAC94" s="34"/>
      <c r="BAD94" s="34"/>
      <c r="BAE94" s="34"/>
      <c r="BAF94" s="34"/>
      <c r="BAG94" s="34"/>
      <c r="BAH94" s="34"/>
      <c r="BAI94" s="34"/>
      <c r="BAJ94" s="34"/>
      <c r="BAK94" s="34"/>
      <c r="BAL94" s="34"/>
      <c r="BAM94" s="34"/>
      <c r="BAN94" s="34"/>
      <c r="BAO94" s="34"/>
      <c r="BAP94" s="34"/>
      <c r="BAQ94" s="34"/>
      <c r="BAR94" s="34"/>
      <c r="BAS94" s="34"/>
      <c r="BAT94" s="34"/>
      <c r="BAU94" s="34"/>
      <c r="BAV94" s="34"/>
      <c r="BAW94" s="34"/>
      <c r="BAX94" s="34"/>
      <c r="BAY94" s="34"/>
      <c r="BAZ94" s="34"/>
      <c r="BBA94" s="34"/>
      <c r="BBB94" s="34"/>
      <c r="BBC94" s="34"/>
      <c r="BBD94" s="34"/>
      <c r="BBE94" s="34"/>
      <c r="BBF94" s="34"/>
      <c r="BBG94" s="34"/>
      <c r="BBH94" s="34"/>
      <c r="BBI94" s="34"/>
      <c r="BBJ94" s="34"/>
      <c r="BBK94" s="34"/>
      <c r="BBL94" s="34"/>
      <c r="BBM94" s="34"/>
      <c r="BBN94" s="34"/>
      <c r="BBO94" s="34"/>
      <c r="BBP94" s="34"/>
      <c r="BBQ94" s="34"/>
      <c r="BBR94" s="34"/>
      <c r="BBS94" s="34"/>
      <c r="BBT94" s="34"/>
      <c r="BBU94" s="34"/>
      <c r="BBV94" s="34"/>
      <c r="BBW94" s="34"/>
      <c r="BBX94" s="34"/>
      <c r="BBY94" s="34"/>
      <c r="BBZ94" s="34"/>
      <c r="BCA94" s="34"/>
      <c r="BCB94" s="34"/>
      <c r="BCC94" s="34"/>
      <c r="BCD94" s="34"/>
      <c r="BCE94" s="34"/>
      <c r="BCF94" s="34"/>
      <c r="BCG94" s="34"/>
      <c r="BCH94" s="34"/>
      <c r="BCI94" s="34"/>
      <c r="BCJ94" s="34"/>
      <c r="BCK94" s="34"/>
      <c r="BCL94" s="34"/>
      <c r="BCM94" s="34"/>
      <c r="BCN94" s="34"/>
      <c r="BCO94" s="34"/>
      <c r="BCP94" s="34"/>
      <c r="BCQ94" s="34"/>
      <c r="BCR94" s="34"/>
      <c r="BCS94" s="34"/>
      <c r="BCT94" s="34"/>
      <c r="BCU94" s="34"/>
      <c r="BCV94" s="34"/>
      <c r="BCW94" s="34"/>
      <c r="BCX94" s="34"/>
      <c r="BCY94" s="34"/>
      <c r="BCZ94" s="34"/>
      <c r="BDA94" s="34"/>
      <c r="BDB94" s="34"/>
      <c r="BDC94" s="34"/>
      <c r="BDD94" s="34"/>
      <c r="BDE94" s="34"/>
      <c r="BDF94" s="34"/>
      <c r="BDG94" s="34"/>
      <c r="BDH94" s="34"/>
      <c r="BDI94" s="34"/>
      <c r="BDJ94" s="34"/>
      <c r="BDK94" s="34"/>
      <c r="BDL94" s="34"/>
      <c r="BDM94" s="34"/>
      <c r="BDN94" s="34"/>
      <c r="BDO94" s="34"/>
      <c r="BDP94" s="34"/>
      <c r="BDQ94" s="34"/>
      <c r="BDR94" s="34"/>
      <c r="BDS94" s="34"/>
      <c r="BDT94" s="34"/>
      <c r="BDU94" s="34"/>
      <c r="BDV94" s="34"/>
      <c r="BDW94" s="34"/>
      <c r="BDX94" s="34"/>
      <c r="BDY94" s="34"/>
      <c r="BDZ94" s="34"/>
      <c r="BEA94" s="34"/>
      <c r="BEB94" s="34"/>
      <c r="BEC94" s="34"/>
      <c r="BED94" s="34"/>
      <c r="BEE94" s="34"/>
      <c r="BEF94" s="34"/>
      <c r="BEG94" s="34"/>
      <c r="BEH94" s="34"/>
      <c r="BEI94" s="34"/>
      <c r="BEJ94" s="34"/>
      <c r="BEK94" s="34"/>
      <c r="BEL94" s="34"/>
      <c r="BEM94" s="34"/>
      <c r="BEN94" s="34"/>
      <c r="BEO94" s="34"/>
      <c r="BEP94" s="34"/>
      <c r="BEQ94" s="34"/>
      <c r="BER94" s="34"/>
      <c r="BES94" s="34"/>
      <c r="BET94" s="34"/>
      <c r="BEU94" s="34"/>
      <c r="BEV94" s="34"/>
      <c r="BEW94" s="34"/>
      <c r="BEX94" s="34"/>
      <c r="BEY94" s="34"/>
      <c r="BEZ94" s="34"/>
      <c r="BFA94" s="34"/>
      <c r="BFB94" s="34"/>
      <c r="BFC94" s="34"/>
      <c r="BFD94" s="34"/>
      <c r="BFE94" s="34"/>
      <c r="BFF94" s="34"/>
      <c r="BFG94" s="34"/>
      <c r="BFH94" s="34"/>
      <c r="BFI94" s="34"/>
      <c r="BFJ94" s="34"/>
      <c r="BFK94" s="34"/>
      <c r="BFL94" s="34"/>
      <c r="BFM94" s="34"/>
      <c r="BFN94" s="34"/>
      <c r="BFO94" s="34"/>
      <c r="BFP94" s="34"/>
      <c r="BFQ94" s="34"/>
      <c r="BFR94" s="34"/>
      <c r="BFS94" s="34"/>
      <c r="BFT94" s="34"/>
      <c r="BFU94" s="34"/>
      <c r="BFV94" s="34"/>
      <c r="BFW94" s="34"/>
      <c r="BFX94" s="34"/>
      <c r="BFY94" s="34"/>
      <c r="BFZ94" s="34"/>
      <c r="BGA94" s="34"/>
      <c r="BGB94" s="34"/>
      <c r="BGC94" s="34"/>
      <c r="BGD94" s="34"/>
      <c r="BGE94" s="34"/>
      <c r="BGF94" s="34"/>
      <c r="BGG94" s="34"/>
      <c r="BGH94" s="34"/>
      <c r="BGI94" s="34"/>
      <c r="BGJ94" s="34"/>
      <c r="BGK94" s="34"/>
      <c r="BGL94" s="34"/>
      <c r="BGM94" s="34"/>
      <c r="BGN94" s="34"/>
      <c r="BGO94" s="34"/>
      <c r="BGP94" s="34"/>
      <c r="BGQ94" s="34"/>
      <c r="BGR94" s="34"/>
      <c r="BGS94" s="34"/>
      <c r="BGT94" s="34"/>
      <c r="BGU94" s="34"/>
      <c r="BGV94" s="34"/>
      <c r="BGW94" s="34"/>
      <c r="BGX94" s="34"/>
      <c r="BGY94" s="34"/>
      <c r="BGZ94" s="34"/>
      <c r="BHA94" s="34"/>
      <c r="BHB94" s="34"/>
      <c r="BHC94" s="34"/>
      <c r="BHD94" s="34"/>
      <c r="BHE94" s="34"/>
      <c r="BHF94" s="34"/>
      <c r="BHG94" s="34"/>
      <c r="BHH94" s="34"/>
      <c r="BHI94" s="34"/>
      <c r="BHJ94" s="34"/>
      <c r="BHK94" s="34"/>
      <c r="BHL94" s="34"/>
      <c r="BHM94" s="34"/>
      <c r="BHN94" s="34"/>
      <c r="BHO94" s="34"/>
      <c r="BHP94" s="34"/>
      <c r="BHQ94" s="34"/>
      <c r="BHR94" s="34"/>
      <c r="BHS94" s="34"/>
      <c r="BHT94" s="34"/>
      <c r="BHU94" s="34"/>
      <c r="BHV94" s="34"/>
      <c r="BHW94" s="34"/>
      <c r="BHX94" s="34"/>
      <c r="BHY94" s="34"/>
      <c r="BHZ94" s="34"/>
      <c r="BIA94" s="34"/>
      <c r="BIB94" s="34"/>
      <c r="BIC94" s="34"/>
      <c r="BID94" s="34"/>
      <c r="BIE94" s="34"/>
      <c r="BIF94" s="34"/>
      <c r="BIG94" s="34"/>
      <c r="BIH94" s="34"/>
      <c r="BII94" s="34"/>
      <c r="BIJ94" s="34"/>
      <c r="BIK94" s="34"/>
      <c r="BIL94" s="34"/>
      <c r="BIM94" s="34"/>
      <c r="BIN94" s="34"/>
      <c r="BIO94" s="34"/>
      <c r="BIP94" s="34"/>
      <c r="BIQ94" s="34"/>
      <c r="BIR94" s="34"/>
      <c r="BIS94" s="34"/>
      <c r="BIT94" s="34"/>
      <c r="BIU94" s="34"/>
      <c r="BIV94" s="34"/>
      <c r="BIW94" s="34"/>
      <c r="BIX94" s="34"/>
      <c r="BIY94" s="34"/>
      <c r="BIZ94" s="34"/>
      <c r="BJA94" s="34"/>
      <c r="BJB94" s="34"/>
      <c r="BJC94" s="34"/>
      <c r="BJD94" s="34"/>
      <c r="BJE94" s="34"/>
      <c r="BJF94" s="34"/>
      <c r="BJG94" s="34"/>
      <c r="BJH94" s="34"/>
      <c r="BJI94" s="34"/>
      <c r="BJJ94" s="34"/>
      <c r="BJK94" s="34"/>
      <c r="BJL94" s="34"/>
      <c r="BJM94" s="34"/>
      <c r="BJN94" s="34"/>
      <c r="BJO94" s="34"/>
      <c r="BJP94" s="34"/>
      <c r="BJQ94" s="34"/>
      <c r="BJR94" s="34"/>
      <c r="BJS94" s="34"/>
      <c r="BJT94" s="34"/>
      <c r="BJU94" s="34"/>
      <c r="BJV94" s="34"/>
      <c r="BJW94" s="34"/>
      <c r="BJX94" s="34"/>
      <c r="BJY94" s="34"/>
      <c r="BJZ94" s="34"/>
      <c r="BKA94" s="34"/>
      <c r="BKB94" s="34"/>
      <c r="BKC94" s="34"/>
      <c r="BKD94" s="34"/>
      <c r="BKE94" s="34"/>
      <c r="BKF94" s="34"/>
      <c r="BKG94" s="34"/>
      <c r="BKH94" s="34"/>
      <c r="BKI94" s="34"/>
      <c r="BKJ94" s="34"/>
      <c r="BKK94" s="34"/>
      <c r="BKL94" s="34"/>
      <c r="BKM94" s="34"/>
      <c r="BKN94" s="34"/>
      <c r="BKO94" s="34"/>
      <c r="BKP94" s="34"/>
      <c r="BKQ94" s="34"/>
      <c r="BKR94" s="34"/>
      <c r="BKS94" s="34"/>
      <c r="BKT94" s="34"/>
      <c r="BKU94" s="34"/>
      <c r="BKV94" s="34"/>
      <c r="BKW94" s="34"/>
      <c r="BKX94" s="34"/>
      <c r="BKY94" s="34"/>
      <c r="BKZ94" s="34"/>
      <c r="BLA94" s="34"/>
      <c r="BLB94" s="34"/>
      <c r="BLC94" s="34"/>
      <c r="BLD94" s="34"/>
      <c r="BLE94" s="34"/>
      <c r="BLF94" s="34"/>
      <c r="BLG94" s="34"/>
      <c r="BLH94" s="34"/>
      <c r="BLI94" s="34"/>
      <c r="BLJ94" s="34"/>
      <c r="BLK94" s="34"/>
      <c r="BLL94" s="34"/>
      <c r="BLM94" s="34"/>
      <c r="BLN94" s="34"/>
      <c r="BLO94" s="34"/>
      <c r="BLP94" s="34"/>
      <c r="BLQ94" s="34"/>
      <c r="BLR94" s="34"/>
      <c r="BLS94" s="34"/>
      <c r="BLT94" s="34"/>
      <c r="BLU94" s="34"/>
      <c r="BLV94" s="34"/>
      <c r="BLW94" s="34"/>
      <c r="BLX94" s="34"/>
      <c r="BLY94" s="34"/>
      <c r="BLZ94" s="34"/>
      <c r="BMA94" s="34"/>
      <c r="BMB94" s="34"/>
      <c r="BMC94" s="34"/>
      <c r="BMD94" s="34"/>
      <c r="BME94" s="34"/>
      <c r="BMF94" s="34"/>
      <c r="BMG94" s="34"/>
      <c r="BMH94" s="34"/>
      <c r="BMI94" s="34"/>
      <c r="BMJ94" s="34"/>
      <c r="BMK94" s="34"/>
      <c r="BML94" s="34"/>
      <c r="BMM94" s="34"/>
      <c r="BMN94" s="34"/>
      <c r="BMO94" s="34"/>
      <c r="BMP94" s="34"/>
      <c r="BMQ94" s="34"/>
      <c r="BMR94" s="34"/>
      <c r="BMS94" s="34"/>
      <c r="BMT94" s="34"/>
      <c r="BMU94" s="34"/>
      <c r="BMV94" s="34"/>
      <c r="BMW94" s="34"/>
      <c r="BMX94" s="34"/>
      <c r="BMY94" s="34"/>
      <c r="BMZ94" s="34"/>
      <c r="BNA94" s="34"/>
      <c r="BNB94" s="34"/>
      <c r="BNC94" s="34"/>
      <c r="BND94" s="34"/>
      <c r="BNE94" s="34"/>
      <c r="BNF94" s="34"/>
      <c r="BNG94" s="34"/>
      <c r="BNH94" s="34"/>
      <c r="BNI94" s="34"/>
      <c r="BNJ94" s="34"/>
      <c r="BNK94" s="34"/>
      <c r="BNL94" s="34"/>
      <c r="BNM94" s="34"/>
      <c r="BNN94" s="34"/>
      <c r="BNO94" s="34"/>
      <c r="BNP94" s="34"/>
      <c r="BNQ94" s="34"/>
      <c r="BNR94" s="34"/>
      <c r="BNS94" s="34"/>
      <c r="BNT94" s="34"/>
      <c r="BNU94" s="34"/>
      <c r="BNV94" s="34"/>
      <c r="BNW94" s="34"/>
      <c r="BNX94" s="34"/>
      <c r="BNY94" s="34"/>
      <c r="BNZ94" s="34"/>
      <c r="BOA94" s="34"/>
      <c r="BOB94" s="34"/>
      <c r="BOC94" s="34"/>
      <c r="BOD94" s="34"/>
      <c r="BOE94" s="34"/>
      <c r="BOF94" s="34"/>
      <c r="BOG94" s="34"/>
      <c r="BOH94" s="34"/>
      <c r="BOI94" s="34"/>
      <c r="BOJ94" s="34"/>
      <c r="BOK94" s="34"/>
      <c r="BOL94" s="34"/>
      <c r="BOM94" s="34"/>
      <c r="BON94" s="34"/>
      <c r="BOO94" s="34"/>
      <c r="BOP94" s="34"/>
      <c r="BOQ94" s="34"/>
      <c r="BOR94" s="34"/>
      <c r="BOS94" s="34"/>
      <c r="BOT94" s="34"/>
      <c r="BOU94" s="34"/>
      <c r="BOV94" s="34"/>
      <c r="BOW94" s="34"/>
      <c r="BOX94" s="34"/>
      <c r="BOY94" s="34"/>
      <c r="BOZ94" s="34"/>
      <c r="BPA94" s="34"/>
      <c r="BPB94" s="34"/>
      <c r="BPC94" s="34"/>
      <c r="BPD94" s="34"/>
      <c r="BPE94" s="34"/>
      <c r="BPF94" s="34"/>
      <c r="BPG94" s="34"/>
      <c r="BPH94" s="34"/>
      <c r="BPI94" s="34"/>
      <c r="BPJ94" s="34"/>
      <c r="BPK94" s="34"/>
      <c r="BPL94" s="34"/>
      <c r="BPM94" s="34"/>
      <c r="BPN94" s="34"/>
      <c r="BPO94" s="34"/>
      <c r="BPP94" s="34"/>
      <c r="BPQ94" s="34"/>
      <c r="BPR94" s="34"/>
      <c r="BPS94" s="34"/>
      <c r="BPT94" s="34"/>
      <c r="BPU94" s="34"/>
      <c r="BPV94" s="34"/>
      <c r="BPW94" s="34"/>
      <c r="BPX94" s="34"/>
      <c r="BPY94" s="34"/>
      <c r="BPZ94" s="34"/>
      <c r="BQA94" s="34"/>
      <c r="BQB94" s="34"/>
      <c r="BQC94" s="34"/>
      <c r="BQD94" s="34"/>
      <c r="BQE94" s="34"/>
      <c r="BQF94" s="34"/>
      <c r="BQG94" s="34"/>
      <c r="BQH94" s="34"/>
      <c r="BQI94" s="34"/>
      <c r="BQJ94" s="34"/>
      <c r="BQK94" s="34"/>
      <c r="BQL94" s="34"/>
      <c r="BQM94" s="34"/>
      <c r="BQN94" s="34"/>
      <c r="BQO94" s="34"/>
      <c r="BQP94" s="34"/>
      <c r="BQQ94" s="34"/>
      <c r="BQR94" s="34"/>
      <c r="BQS94" s="34"/>
      <c r="BQT94" s="34"/>
      <c r="BQU94" s="34"/>
      <c r="BQV94" s="34"/>
      <c r="BQW94" s="34"/>
      <c r="BQX94" s="34"/>
      <c r="BQY94" s="34"/>
      <c r="BQZ94" s="34"/>
      <c r="BRA94" s="34"/>
      <c r="BRB94" s="34"/>
      <c r="BRC94" s="34"/>
      <c r="BRD94" s="34"/>
      <c r="BRE94" s="34"/>
      <c r="BRF94" s="34"/>
      <c r="BRG94" s="34"/>
      <c r="BRH94" s="34"/>
      <c r="BRI94" s="34"/>
      <c r="BRJ94" s="34"/>
      <c r="BRK94" s="34"/>
      <c r="BRL94" s="34"/>
      <c r="BRM94" s="34"/>
      <c r="BRN94" s="34"/>
      <c r="BRO94" s="34"/>
      <c r="BRP94" s="34"/>
      <c r="BRQ94" s="34"/>
      <c r="BRR94" s="34"/>
      <c r="BRS94" s="34"/>
      <c r="BRT94" s="34"/>
      <c r="BRU94" s="34"/>
      <c r="BRV94" s="34"/>
      <c r="BRW94" s="34"/>
      <c r="BRX94" s="34"/>
      <c r="BRY94" s="34"/>
      <c r="BRZ94" s="34"/>
      <c r="BSA94" s="34"/>
      <c r="BSB94" s="34"/>
      <c r="BSC94" s="34"/>
      <c r="BSD94" s="34"/>
      <c r="BSE94" s="34"/>
      <c r="BSF94" s="34"/>
      <c r="BSG94" s="34"/>
      <c r="BSH94" s="34"/>
      <c r="BSI94" s="34"/>
      <c r="BSJ94" s="34"/>
      <c r="BSK94" s="34"/>
      <c r="BSL94" s="34"/>
      <c r="BSM94" s="34"/>
      <c r="BSN94" s="34"/>
      <c r="BSO94" s="34"/>
      <c r="BSP94" s="34"/>
      <c r="BSQ94" s="34"/>
      <c r="BSR94" s="34"/>
      <c r="BSS94" s="34"/>
      <c r="BST94" s="34"/>
      <c r="BSU94" s="34"/>
      <c r="BSV94" s="34"/>
      <c r="BSW94" s="34"/>
      <c r="BSX94" s="34"/>
      <c r="BSY94" s="34"/>
      <c r="BSZ94" s="34"/>
      <c r="BTA94" s="34"/>
      <c r="BTB94" s="34"/>
      <c r="BTC94" s="34"/>
      <c r="BTD94" s="34"/>
      <c r="BTE94" s="34"/>
      <c r="BTF94" s="34"/>
      <c r="BTG94" s="34"/>
      <c r="BTH94" s="34"/>
      <c r="BTI94" s="34"/>
      <c r="BTJ94" s="34"/>
      <c r="BTK94" s="34"/>
      <c r="BTL94" s="34"/>
      <c r="BTM94" s="34"/>
      <c r="BTN94" s="34"/>
      <c r="BTO94" s="34"/>
      <c r="BTP94" s="34"/>
      <c r="BTQ94" s="34"/>
      <c r="BTR94" s="34"/>
      <c r="BTS94" s="34"/>
      <c r="BTT94" s="34"/>
      <c r="BTU94" s="34"/>
      <c r="BTV94" s="34"/>
      <c r="BTW94" s="34"/>
      <c r="BTX94" s="34"/>
      <c r="BTY94" s="34"/>
      <c r="BTZ94" s="34"/>
      <c r="BUA94" s="34"/>
      <c r="BUB94" s="34"/>
      <c r="BUC94" s="34"/>
      <c r="BUD94" s="34"/>
      <c r="BUE94" s="34"/>
      <c r="BUF94" s="34"/>
      <c r="BUG94" s="34"/>
      <c r="BUH94" s="34"/>
      <c r="BUI94" s="34"/>
      <c r="BUJ94" s="34"/>
      <c r="BUK94" s="34"/>
      <c r="BUL94" s="34"/>
      <c r="BUM94" s="34"/>
      <c r="BUN94" s="34"/>
      <c r="BUO94" s="34"/>
      <c r="BUP94" s="34"/>
      <c r="BUQ94" s="34"/>
      <c r="BUR94" s="34"/>
      <c r="BUS94" s="34"/>
      <c r="BUT94" s="34"/>
      <c r="BUU94" s="34"/>
      <c r="BUV94" s="34"/>
      <c r="BUW94" s="34"/>
      <c r="BUX94" s="34"/>
      <c r="BUY94" s="34"/>
      <c r="BUZ94" s="34"/>
      <c r="BVA94" s="34"/>
      <c r="BVB94" s="34"/>
      <c r="BVC94" s="34"/>
      <c r="BVD94" s="34"/>
      <c r="BVE94" s="34"/>
      <c r="BVF94" s="34"/>
      <c r="BVG94" s="34"/>
      <c r="BVH94" s="34"/>
      <c r="BVI94" s="34"/>
      <c r="BVJ94" s="34"/>
      <c r="BVK94" s="34"/>
      <c r="BVL94" s="34"/>
      <c r="BVM94" s="34"/>
      <c r="BVN94" s="34"/>
      <c r="BVO94" s="34"/>
      <c r="BVP94" s="34"/>
      <c r="BVQ94" s="34"/>
      <c r="BVR94" s="34"/>
      <c r="BVS94" s="34"/>
      <c r="BVT94" s="34"/>
      <c r="BVU94" s="34"/>
      <c r="BVV94" s="34"/>
      <c r="BVW94" s="34"/>
      <c r="BVX94" s="34"/>
      <c r="BVY94" s="34"/>
      <c r="BVZ94" s="34"/>
      <c r="BWA94" s="34"/>
      <c r="BWB94" s="34"/>
      <c r="BWC94" s="34"/>
      <c r="BWD94" s="34"/>
      <c r="BWE94" s="34"/>
      <c r="BWF94" s="34"/>
      <c r="BWG94" s="34"/>
      <c r="BWH94" s="34"/>
      <c r="BWI94" s="34"/>
      <c r="BWJ94" s="34"/>
      <c r="BWK94" s="34"/>
      <c r="BWL94" s="34"/>
      <c r="BWM94" s="34"/>
      <c r="BWN94" s="34"/>
      <c r="BWO94" s="34"/>
      <c r="BWP94" s="34"/>
      <c r="BWQ94" s="34"/>
      <c r="BWR94" s="34"/>
      <c r="BWS94" s="34"/>
      <c r="BWT94" s="34"/>
      <c r="BWU94" s="34"/>
      <c r="BWV94" s="34"/>
      <c r="BWW94" s="34"/>
      <c r="BWX94" s="34"/>
      <c r="BWY94" s="34"/>
      <c r="BWZ94" s="34"/>
      <c r="BXA94" s="34"/>
      <c r="BXB94" s="34"/>
      <c r="BXC94" s="34"/>
      <c r="BXD94" s="34"/>
      <c r="BXE94" s="34"/>
      <c r="BXF94" s="34"/>
      <c r="BXG94" s="34"/>
      <c r="BXH94" s="34"/>
      <c r="BXI94" s="34"/>
      <c r="BXJ94" s="34"/>
      <c r="BXK94" s="34"/>
      <c r="BXL94" s="34"/>
      <c r="BXM94" s="34"/>
      <c r="BXN94" s="34"/>
      <c r="BXO94" s="34"/>
      <c r="BXP94" s="34"/>
      <c r="BXQ94" s="34"/>
      <c r="BXR94" s="34"/>
      <c r="BXS94" s="34"/>
      <c r="BXT94" s="34"/>
      <c r="BXU94" s="34"/>
      <c r="BXV94" s="34"/>
      <c r="BXW94" s="34"/>
      <c r="BXX94" s="34"/>
      <c r="BXY94" s="34"/>
      <c r="BXZ94" s="34"/>
      <c r="BYA94" s="34"/>
      <c r="BYB94" s="34"/>
      <c r="BYC94" s="34"/>
      <c r="BYD94" s="34"/>
      <c r="BYE94" s="34"/>
      <c r="BYF94" s="34"/>
      <c r="BYG94" s="34"/>
      <c r="BYH94" s="34"/>
      <c r="BYI94" s="34"/>
      <c r="BYJ94" s="34"/>
      <c r="BYK94" s="34"/>
      <c r="BYL94" s="34"/>
      <c r="BYM94" s="34"/>
      <c r="BYN94" s="34"/>
      <c r="BYO94" s="34"/>
      <c r="BYP94" s="34"/>
      <c r="BYQ94" s="34"/>
      <c r="BYR94" s="34"/>
      <c r="BYS94" s="34"/>
      <c r="BYT94" s="34"/>
      <c r="BYU94" s="34"/>
      <c r="BYV94" s="34"/>
      <c r="BYW94" s="34"/>
      <c r="BYX94" s="34"/>
      <c r="BYY94" s="34"/>
      <c r="BYZ94" s="34"/>
      <c r="BZA94" s="34"/>
      <c r="BZB94" s="34"/>
      <c r="BZC94" s="34"/>
      <c r="BZD94" s="34"/>
      <c r="BZE94" s="34"/>
      <c r="BZF94" s="34"/>
      <c r="BZG94" s="34"/>
      <c r="BZH94" s="34"/>
      <c r="BZI94" s="34"/>
      <c r="BZJ94" s="34"/>
      <c r="BZK94" s="34"/>
      <c r="BZL94" s="34"/>
      <c r="BZM94" s="34"/>
      <c r="BZN94" s="34"/>
      <c r="BZO94" s="34"/>
      <c r="BZP94" s="34"/>
      <c r="BZQ94" s="34"/>
      <c r="BZR94" s="34"/>
      <c r="BZS94" s="34"/>
      <c r="BZT94" s="34"/>
      <c r="BZU94" s="34"/>
      <c r="BZV94" s="34"/>
      <c r="BZW94" s="34"/>
      <c r="BZX94" s="34"/>
      <c r="BZY94" s="34"/>
      <c r="BZZ94" s="34"/>
      <c r="CAA94" s="34"/>
      <c r="CAB94" s="34"/>
      <c r="CAC94" s="34"/>
      <c r="CAD94" s="34"/>
      <c r="CAE94" s="34"/>
      <c r="CAF94" s="34"/>
      <c r="CAG94" s="34"/>
      <c r="CAH94" s="34"/>
      <c r="CAI94" s="34"/>
      <c r="CAJ94" s="34"/>
      <c r="CAK94" s="34"/>
      <c r="CAL94" s="34"/>
      <c r="CAM94" s="34"/>
      <c r="CAN94" s="34"/>
      <c r="CAO94" s="34"/>
      <c r="CAP94" s="34"/>
      <c r="CAQ94" s="34"/>
      <c r="CAR94" s="34"/>
      <c r="CAS94" s="34"/>
      <c r="CAT94" s="34"/>
      <c r="CAU94" s="34"/>
      <c r="CAV94" s="34"/>
      <c r="CAW94" s="34"/>
      <c r="CAX94" s="34"/>
      <c r="CAY94" s="34"/>
      <c r="CAZ94" s="34"/>
      <c r="CBA94" s="34"/>
      <c r="CBB94" s="34"/>
      <c r="CBC94" s="34"/>
      <c r="CBD94" s="34"/>
      <c r="CBE94" s="34"/>
      <c r="CBF94" s="34"/>
      <c r="CBG94" s="34"/>
      <c r="CBH94" s="34"/>
      <c r="CBI94" s="34"/>
      <c r="CBJ94" s="34"/>
      <c r="CBK94" s="34"/>
      <c r="CBL94" s="34"/>
      <c r="CBM94" s="34"/>
      <c r="CBN94" s="34"/>
      <c r="CBO94" s="34"/>
      <c r="CBP94" s="34"/>
      <c r="CBQ94" s="34"/>
      <c r="CBR94" s="34"/>
      <c r="CBS94" s="34"/>
      <c r="CBT94" s="34"/>
      <c r="CBU94" s="34"/>
      <c r="CBV94" s="34"/>
      <c r="CBW94" s="34"/>
      <c r="CBX94" s="34"/>
      <c r="CBY94" s="34"/>
      <c r="CBZ94" s="34"/>
      <c r="CCA94" s="34"/>
      <c r="CCB94" s="34"/>
      <c r="CCC94" s="34"/>
      <c r="CCD94" s="34"/>
      <c r="CCE94" s="34"/>
      <c r="CCF94" s="34"/>
      <c r="CCG94" s="34"/>
      <c r="CCH94" s="34"/>
      <c r="CCI94" s="34"/>
      <c r="CCJ94" s="34"/>
      <c r="CCK94" s="34"/>
      <c r="CCL94" s="34"/>
      <c r="CCM94" s="34"/>
      <c r="CCN94" s="34"/>
      <c r="CCO94" s="34"/>
      <c r="CCP94" s="34"/>
      <c r="CCQ94" s="34"/>
      <c r="CCR94" s="34"/>
      <c r="CCS94" s="34"/>
      <c r="CCT94" s="34"/>
      <c r="CCU94" s="34"/>
      <c r="CCV94" s="34"/>
      <c r="CCW94" s="34"/>
      <c r="CCX94" s="34"/>
      <c r="CCY94" s="34"/>
      <c r="CCZ94" s="34"/>
      <c r="CDA94" s="34"/>
      <c r="CDB94" s="34"/>
      <c r="CDC94" s="34"/>
      <c r="CDD94" s="34"/>
      <c r="CDE94" s="34"/>
      <c r="CDF94" s="34"/>
      <c r="CDG94" s="34"/>
      <c r="CDH94" s="34"/>
      <c r="CDI94" s="34"/>
      <c r="CDJ94" s="34"/>
      <c r="CDK94" s="34"/>
      <c r="CDL94" s="34"/>
      <c r="CDM94" s="34"/>
      <c r="CDN94" s="34"/>
      <c r="CDO94" s="34"/>
      <c r="CDP94" s="34"/>
      <c r="CDQ94" s="34"/>
      <c r="CDR94" s="34"/>
      <c r="CDS94" s="34"/>
      <c r="CDT94" s="34"/>
      <c r="CDU94" s="34"/>
      <c r="CDV94" s="34"/>
      <c r="CDW94" s="34"/>
      <c r="CDX94" s="34"/>
      <c r="CDY94" s="34"/>
      <c r="CDZ94" s="34"/>
      <c r="CEA94" s="34"/>
      <c r="CEB94" s="34"/>
      <c r="CEC94" s="34"/>
      <c r="CED94" s="34"/>
      <c r="CEE94" s="34"/>
      <c r="CEF94" s="34"/>
      <c r="CEG94" s="34"/>
      <c r="CEH94" s="34"/>
      <c r="CEI94" s="34"/>
      <c r="CEJ94" s="34"/>
      <c r="CEK94" s="34"/>
      <c r="CEL94" s="34"/>
      <c r="CEM94" s="34"/>
      <c r="CEN94" s="34"/>
      <c r="CEO94" s="34"/>
      <c r="CEP94" s="34"/>
      <c r="CEQ94" s="34"/>
      <c r="CER94" s="34"/>
      <c r="CES94" s="34"/>
      <c r="CET94" s="34"/>
      <c r="CEU94" s="34"/>
      <c r="CEV94" s="34"/>
      <c r="CEW94" s="34"/>
      <c r="CEX94" s="34"/>
      <c r="CEY94" s="34"/>
      <c r="CEZ94" s="34"/>
      <c r="CFA94" s="34"/>
      <c r="CFB94" s="34"/>
      <c r="CFC94" s="34"/>
      <c r="CFD94" s="34"/>
      <c r="CFE94" s="34"/>
      <c r="CFF94" s="34"/>
      <c r="CFG94" s="34"/>
      <c r="CFH94" s="34"/>
      <c r="CFI94" s="34"/>
      <c r="CFJ94" s="34"/>
      <c r="CFK94" s="34"/>
      <c r="CFL94" s="34"/>
      <c r="CFM94" s="34"/>
      <c r="CFN94" s="34"/>
      <c r="CFO94" s="34"/>
      <c r="CFP94" s="34"/>
      <c r="CFQ94" s="34"/>
      <c r="CFR94" s="34"/>
      <c r="CFS94" s="34"/>
      <c r="CFT94" s="34"/>
      <c r="CFU94" s="34"/>
      <c r="CFV94" s="34"/>
      <c r="CFW94" s="34"/>
      <c r="CFX94" s="34"/>
      <c r="CFY94" s="34"/>
      <c r="CFZ94" s="34"/>
      <c r="CGA94" s="34"/>
      <c r="CGB94" s="34"/>
      <c r="CGC94" s="34"/>
      <c r="CGD94" s="34"/>
      <c r="CGE94" s="34"/>
      <c r="CGF94" s="34"/>
      <c r="CGG94" s="34"/>
      <c r="CGH94" s="34"/>
      <c r="CGI94" s="34"/>
      <c r="CGJ94" s="34"/>
      <c r="CGK94" s="34"/>
      <c r="CGL94" s="34"/>
      <c r="CGM94" s="34"/>
      <c r="CGN94" s="34"/>
      <c r="CGO94" s="34"/>
      <c r="CGP94" s="34"/>
      <c r="CGQ94" s="34"/>
      <c r="CGR94" s="34"/>
      <c r="CGS94" s="34"/>
      <c r="CGT94" s="34"/>
      <c r="CGU94" s="34"/>
      <c r="CGV94" s="34"/>
      <c r="CGW94" s="34"/>
      <c r="CGX94" s="34"/>
      <c r="CGY94" s="34"/>
      <c r="CGZ94" s="34"/>
      <c r="CHA94" s="34"/>
      <c r="CHB94" s="34"/>
      <c r="CHC94" s="34"/>
      <c r="CHD94" s="34"/>
      <c r="CHE94" s="34"/>
      <c r="CHF94" s="34"/>
      <c r="CHG94" s="34"/>
      <c r="CHH94" s="34"/>
      <c r="CHI94" s="34"/>
      <c r="CHJ94" s="34"/>
      <c r="CHK94" s="34"/>
      <c r="CHL94" s="34"/>
      <c r="CHM94" s="34"/>
      <c r="CHN94" s="34"/>
      <c r="CHO94" s="34"/>
      <c r="CHP94" s="34"/>
      <c r="CHQ94" s="34"/>
      <c r="CHR94" s="34"/>
      <c r="CHS94" s="34"/>
      <c r="CHT94" s="34"/>
      <c r="CHU94" s="34"/>
      <c r="CHV94" s="34"/>
      <c r="CHW94" s="34"/>
      <c r="CHX94" s="34"/>
      <c r="CHY94" s="34"/>
      <c r="CHZ94" s="34"/>
      <c r="CIA94" s="34"/>
      <c r="CIB94" s="34"/>
      <c r="CIC94" s="34"/>
      <c r="CID94" s="34"/>
      <c r="CIE94" s="34"/>
      <c r="CIF94" s="34"/>
      <c r="CIG94" s="34"/>
      <c r="CIH94" s="34"/>
      <c r="CII94" s="34"/>
      <c r="CIJ94" s="34"/>
      <c r="CIK94" s="34"/>
      <c r="CIL94" s="34"/>
      <c r="CIM94" s="34"/>
      <c r="CIN94" s="34"/>
      <c r="CIO94" s="34"/>
      <c r="CIP94" s="34"/>
      <c r="CIQ94" s="34"/>
      <c r="CIR94" s="34"/>
      <c r="CIS94" s="34"/>
      <c r="CIT94" s="34"/>
      <c r="CIU94" s="34"/>
      <c r="CIV94" s="34"/>
      <c r="CIW94" s="34"/>
      <c r="CIX94" s="34"/>
      <c r="CIY94" s="34"/>
      <c r="CIZ94" s="34"/>
      <c r="CJA94" s="34"/>
      <c r="CJB94" s="34"/>
      <c r="CJC94" s="34"/>
      <c r="CJD94" s="34"/>
      <c r="CJE94" s="34"/>
      <c r="CJF94" s="34"/>
      <c r="CJG94" s="34"/>
      <c r="CJH94" s="34"/>
      <c r="CJI94" s="34"/>
      <c r="CJJ94" s="34"/>
      <c r="CJK94" s="34"/>
      <c r="CJL94" s="34"/>
      <c r="CJM94" s="34"/>
      <c r="CJN94" s="34"/>
      <c r="CJO94" s="34"/>
      <c r="CJP94" s="34"/>
      <c r="CJQ94" s="34"/>
      <c r="CJR94" s="34"/>
      <c r="CJS94" s="34"/>
      <c r="CJT94" s="34"/>
      <c r="CJU94" s="34"/>
      <c r="CJV94" s="34"/>
      <c r="CJW94" s="34"/>
      <c r="CJX94" s="34"/>
      <c r="CJY94" s="34"/>
      <c r="CJZ94" s="34"/>
      <c r="CKA94" s="34"/>
      <c r="CKB94" s="34"/>
      <c r="CKC94" s="34"/>
      <c r="CKD94" s="34"/>
      <c r="CKE94" s="34"/>
      <c r="CKF94" s="34"/>
      <c r="CKG94" s="34"/>
      <c r="CKH94" s="34"/>
      <c r="CKI94" s="34"/>
      <c r="CKJ94" s="34"/>
      <c r="CKK94" s="34"/>
      <c r="CKL94" s="34"/>
      <c r="CKM94" s="34"/>
      <c r="CKN94" s="34"/>
      <c r="CKO94" s="34"/>
      <c r="CKP94" s="34"/>
      <c r="CKQ94" s="34"/>
      <c r="CKR94" s="34"/>
      <c r="CKS94" s="34"/>
      <c r="CKT94" s="34"/>
      <c r="CKU94" s="34"/>
      <c r="CKV94" s="34"/>
      <c r="CKW94" s="34"/>
      <c r="CKX94" s="34"/>
      <c r="CKY94" s="34"/>
      <c r="CKZ94" s="34"/>
      <c r="CLA94" s="34"/>
      <c r="CLB94" s="34"/>
      <c r="CLC94" s="34"/>
      <c r="CLD94" s="34"/>
      <c r="CLE94" s="34"/>
      <c r="CLF94" s="34"/>
      <c r="CLG94" s="34"/>
      <c r="CLH94" s="34"/>
      <c r="CLI94" s="34"/>
      <c r="CLJ94" s="34"/>
      <c r="CLK94" s="34"/>
      <c r="CLL94" s="34"/>
      <c r="CLM94" s="34"/>
      <c r="CLN94" s="34"/>
      <c r="CLO94" s="34"/>
      <c r="CLP94" s="34"/>
      <c r="CLQ94" s="34"/>
      <c r="CLR94" s="34"/>
      <c r="CLS94" s="34"/>
      <c r="CLT94" s="34"/>
      <c r="CLU94" s="34"/>
      <c r="CLV94" s="34"/>
      <c r="CLW94" s="34"/>
      <c r="CLX94" s="34"/>
      <c r="CLY94" s="34"/>
      <c r="CLZ94" s="34"/>
      <c r="CMA94" s="34"/>
      <c r="CMB94" s="34"/>
      <c r="CMC94" s="34"/>
      <c r="CMD94" s="34"/>
      <c r="CME94" s="34"/>
      <c r="CMF94" s="34"/>
      <c r="CMG94" s="34"/>
      <c r="CMH94" s="34"/>
      <c r="CMI94" s="34"/>
      <c r="CMJ94" s="34"/>
      <c r="CMK94" s="34"/>
      <c r="CML94" s="34"/>
      <c r="CMM94" s="34"/>
      <c r="CMN94" s="34"/>
      <c r="CMO94" s="34"/>
      <c r="CMP94" s="34"/>
      <c r="CMQ94" s="34"/>
      <c r="CMR94" s="34"/>
      <c r="CMS94" s="34"/>
      <c r="CMT94" s="34"/>
      <c r="CMU94" s="34"/>
      <c r="CMV94" s="34"/>
      <c r="CMW94" s="34"/>
      <c r="CMX94" s="34"/>
      <c r="CMY94" s="34"/>
      <c r="CMZ94" s="34"/>
      <c r="CNA94" s="34"/>
      <c r="CNB94" s="34"/>
      <c r="CNC94" s="34"/>
      <c r="CND94" s="34"/>
      <c r="CNE94" s="34"/>
      <c r="CNF94" s="34"/>
      <c r="CNG94" s="34"/>
      <c r="CNH94" s="34"/>
      <c r="CNI94" s="34"/>
      <c r="CNJ94" s="34"/>
      <c r="CNK94" s="34"/>
      <c r="CNL94" s="34"/>
      <c r="CNM94" s="34"/>
      <c r="CNN94" s="34"/>
      <c r="CNO94" s="34"/>
      <c r="CNP94" s="34"/>
      <c r="CNQ94" s="34"/>
      <c r="CNR94" s="34"/>
      <c r="CNS94" s="34"/>
      <c r="CNT94" s="34"/>
      <c r="CNU94" s="34"/>
      <c r="CNV94" s="34"/>
      <c r="CNW94" s="34"/>
      <c r="CNX94" s="34"/>
      <c r="CNY94" s="34"/>
      <c r="CNZ94" s="34"/>
      <c r="COA94" s="34"/>
      <c r="COB94" s="34"/>
      <c r="COC94" s="34"/>
      <c r="COD94" s="34"/>
      <c r="COE94" s="34"/>
      <c r="COF94" s="34"/>
      <c r="COG94" s="34"/>
      <c r="COH94" s="34"/>
      <c r="COI94" s="34"/>
      <c r="COJ94" s="34"/>
      <c r="COK94" s="34"/>
      <c r="COL94" s="34"/>
      <c r="COM94" s="34"/>
      <c r="CON94" s="34"/>
      <c r="COO94" s="34"/>
      <c r="COP94" s="34"/>
      <c r="COQ94" s="34"/>
      <c r="COR94" s="34"/>
      <c r="COS94" s="34"/>
      <c r="COT94" s="34"/>
      <c r="COU94" s="34"/>
      <c r="COV94" s="34"/>
      <c r="COW94" s="34"/>
      <c r="COX94" s="34"/>
      <c r="COY94" s="34"/>
      <c r="COZ94" s="34"/>
      <c r="CPA94" s="34"/>
      <c r="CPB94" s="34"/>
      <c r="CPC94" s="34"/>
      <c r="CPD94" s="34"/>
      <c r="CPE94" s="34"/>
      <c r="CPF94" s="34"/>
      <c r="CPG94" s="34"/>
      <c r="CPH94" s="34"/>
      <c r="CPI94" s="34"/>
      <c r="CPJ94" s="34"/>
      <c r="CPK94" s="34"/>
      <c r="CPL94" s="34"/>
      <c r="CPM94" s="34"/>
      <c r="CPN94" s="34"/>
      <c r="CPO94" s="34"/>
      <c r="CPP94" s="34"/>
      <c r="CPQ94" s="34"/>
      <c r="CPR94" s="34"/>
      <c r="CPS94" s="34"/>
      <c r="CPT94" s="34"/>
      <c r="CPU94" s="34"/>
      <c r="CPV94" s="34"/>
      <c r="CPW94" s="34"/>
      <c r="CPX94" s="34"/>
      <c r="CPY94" s="34"/>
      <c r="CPZ94" s="34"/>
      <c r="CQA94" s="34"/>
      <c r="CQB94" s="34"/>
      <c r="CQC94" s="34"/>
      <c r="CQD94" s="34"/>
      <c r="CQE94" s="34"/>
      <c r="CQF94" s="34"/>
      <c r="CQG94" s="34"/>
      <c r="CQH94" s="34"/>
      <c r="CQI94" s="34"/>
      <c r="CQJ94" s="34"/>
      <c r="CQK94" s="34"/>
      <c r="CQL94" s="34"/>
      <c r="CQM94" s="34"/>
      <c r="CQN94" s="34"/>
      <c r="CQO94" s="34"/>
      <c r="CQP94" s="34"/>
      <c r="CQQ94" s="34"/>
      <c r="CQR94" s="34"/>
      <c r="CQS94" s="34"/>
      <c r="CQT94" s="34"/>
      <c r="CQU94" s="34"/>
      <c r="CQV94" s="34"/>
      <c r="CQW94" s="34"/>
      <c r="CQX94" s="34"/>
      <c r="CQY94" s="34"/>
      <c r="CQZ94" s="34"/>
      <c r="CRA94" s="34"/>
      <c r="CRB94" s="34"/>
      <c r="CRC94" s="34"/>
      <c r="CRD94" s="34"/>
      <c r="CRE94" s="34"/>
      <c r="CRF94" s="34"/>
      <c r="CRG94" s="34"/>
      <c r="CRH94" s="34"/>
      <c r="CRI94" s="34"/>
      <c r="CRJ94" s="34"/>
      <c r="CRK94" s="34"/>
      <c r="CRL94" s="34"/>
      <c r="CRM94" s="34"/>
      <c r="CRN94" s="34"/>
      <c r="CRO94" s="34"/>
      <c r="CRP94" s="34"/>
      <c r="CRQ94" s="34"/>
      <c r="CRR94" s="34"/>
      <c r="CRS94" s="34"/>
      <c r="CRT94" s="34"/>
      <c r="CRU94" s="34"/>
      <c r="CRV94" s="34"/>
      <c r="CRW94" s="34"/>
      <c r="CRX94" s="34"/>
      <c r="CRY94" s="34"/>
      <c r="CRZ94" s="34"/>
      <c r="CSA94" s="34"/>
      <c r="CSB94" s="34"/>
      <c r="CSC94" s="34"/>
      <c r="CSD94" s="34"/>
      <c r="CSE94" s="34"/>
      <c r="CSF94" s="34"/>
      <c r="CSG94" s="34"/>
      <c r="CSH94" s="34"/>
      <c r="CSI94" s="34"/>
      <c r="CSJ94" s="34"/>
      <c r="CSK94" s="34"/>
      <c r="CSL94" s="34"/>
      <c r="CSM94" s="34"/>
      <c r="CSN94" s="34"/>
      <c r="CSO94" s="34"/>
      <c r="CSP94" s="34"/>
      <c r="CSQ94" s="34"/>
      <c r="CSR94" s="34"/>
      <c r="CSS94" s="34"/>
      <c r="CST94" s="34"/>
      <c r="CSU94" s="34"/>
      <c r="CSV94" s="34"/>
      <c r="CSW94" s="34"/>
      <c r="CSX94" s="34"/>
      <c r="CSY94" s="34"/>
      <c r="CSZ94" s="34"/>
      <c r="CTA94" s="34"/>
      <c r="CTB94" s="34"/>
      <c r="CTC94" s="34"/>
      <c r="CTD94" s="34"/>
      <c r="CTE94" s="34"/>
      <c r="CTF94" s="34"/>
      <c r="CTG94" s="34"/>
      <c r="CTH94" s="34"/>
      <c r="CTI94" s="34"/>
      <c r="CTJ94" s="34"/>
      <c r="CTK94" s="34"/>
      <c r="CTL94" s="34"/>
      <c r="CTM94" s="34"/>
      <c r="CTN94" s="34"/>
      <c r="CTO94" s="34"/>
      <c r="CTP94" s="34"/>
      <c r="CTQ94" s="34"/>
      <c r="CTR94" s="34"/>
      <c r="CTS94" s="34"/>
      <c r="CTT94" s="34"/>
      <c r="CTU94" s="34"/>
      <c r="CTV94" s="34"/>
      <c r="CTW94" s="34"/>
      <c r="CTX94" s="34"/>
      <c r="CTY94" s="34"/>
      <c r="CTZ94" s="34"/>
      <c r="CUA94" s="34"/>
      <c r="CUB94" s="34"/>
      <c r="CUC94" s="34"/>
      <c r="CUD94" s="34"/>
      <c r="CUE94" s="34"/>
      <c r="CUF94" s="34"/>
      <c r="CUG94" s="34"/>
      <c r="CUH94" s="34"/>
      <c r="CUI94" s="34"/>
      <c r="CUJ94" s="34"/>
      <c r="CUK94" s="34"/>
      <c r="CUL94" s="34"/>
      <c r="CUM94" s="34"/>
      <c r="CUN94" s="34"/>
      <c r="CUO94" s="34"/>
      <c r="CUP94" s="34"/>
      <c r="CUQ94" s="34"/>
      <c r="CUR94" s="34"/>
      <c r="CUS94" s="34"/>
      <c r="CUT94" s="34"/>
      <c r="CUU94" s="34"/>
      <c r="CUV94" s="34"/>
      <c r="CUW94" s="34"/>
      <c r="CUX94" s="34"/>
      <c r="CUY94" s="34"/>
      <c r="CUZ94" s="34"/>
      <c r="CVA94" s="34"/>
      <c r="CVB94" s="34"/>
      <c r="CVC94" s="34"/>
      <c r="CVD94" s="34"/>
      <c r="CVE94" s="34"/>
      <c r="CVF94" s="34"/>
      <c r="CVG94" s="34"/>
      <c r="CVH94" s="34"/>
      <c r="CVI94" s="34"/>
      <c r="CVJ94" s="34"/>
      <c r="CVK94" s="34"/>
      <c r="CVL94" s="34"/>
      <c r="CVM94" s="34"/>
      <c r="CVN94" s="34"/>
      <c r="CVO94" s="34"/>
      <c r="CVP94" s="34"/>
      <c r="CVQ94" s="34"/>
      <c r="CVR94" s="34"/>
      <c r="CVS94" s="34"/>
      <c r="CVT94" s="34"/>
      <c r="CVU94" s="34"/>
      <c r="CVV94" s="34"/>
      <c r="CVW94" s="34"/>
      <c r="CVX94" s="34"/>
      <c r="CVY94" s="34"/>
      <c r="CVZ94" s="34"/>
      <c r="CWA94" s="34"/>
      <c r="CWB94" s="34"/>
      <c r="CWC94" s="34"/>
      <c r="CWD94" s="34"/>
      <c r="CWE94" s="34"/>
      <c r="CWF94" s="34"/>
      <c r="CWG94" s="34"/>
      <c r="CWH94" s="34"/>
      <c r="CWI94" s="34"/>
      <c r="CWJ94" s="34"/>
      <c r="CWK94" s="34"/>
      <c r="CWL94" s="34"/>
      <c r="CWM94" s="34"/>
      <c r="CWN94" s="34"/>
      <c r="CWO94" s="34"/>
      <c r="CWP94" s="34"/>
      <c r="CWQ94" s="34"/>
      <c r="CWR94" s="34"/>
      <c r="CWS94" s="34"/>
      <c r="CWT94" s="34"/>
      <c r="CWU94" s="34"/>
      <c r="CWV94" s="34"/>
      <c r="CWW94" s="34"/>
      <c r="CWX94" s="34"/>
      <c r="CWY94" s="34"/>
      <c r="CWZ94" s="34"/>
      <c r="CXA94" s="34"/>
      <c r="CXB94" s="34"/>
      <c r="CXC94" s="34"/>
      <c r="CXD94" s="34"/>
      <c r="CXE94" s="34"/>
      <c r="CXF94" s="34"/>
      <c r="CXG94" s="34"/>
      <c r="CXH94" s="34"/>
      <c r="CXI94" s="34"/>
      <c r="CXJ94" s="34"/>
      <c r="CXK94" s="34"/>
      <c r="CXL94" s="34"/>
      <c r="CXM94" s="34"/>
      <c r="CXN94" s="34"/>
      <c r="CXO94" s="34"/>
      <c r="CXP94" s="34"/>
      <c r="CXQ94" s="34"/>
      <c r="CXR94" s="34"/>
      <c r="CXS94" s="34"/>
      <c r="CXT94" s="34"/>
      <c r="CXU94" s="34"/>
      <c r="CXV94" s="34"/>
      <c r="CXW94" s="34"/>
      <c r="CXX94" s="34"/>
      <c r="CXY94" s="34"/>
      <c r="CXZ94" s="34"/>
      <c r="CYA94" s="34"/>
      <c r="CYB94" s="34"/>
      <c r="CYC94" s="34"/>
      <c r="CYD94" s="34"/>
      <c r="CYE94" s="34"/>
      <c r="CYF94" s="34"/>
      <c r="CYG94" s="34"/>
      <c r="CYH94" s="34"/>
      <c r="CYI94" s="34"/>
      <c r="CYJ94" s="34"/>
      <c r="CYK94" s="34"/>
      <c r="CYL94" s="34"/>
      <c r="CYM94" s="34"/>
      <c r="CYN94" s="34"/>
      <c r="CYO94" s="34"/>
      <c r="CYP94" s="34"/>
      <c r="CYQ94" s="34"/>
      <c r="CYR94" s="34"/>
      <c r="CYS94" s="34"/>
      <c r="CYT94" s="34"/>
      <c r="CYU94" s="34"/>
      <c r="CYV94" s="34"/>
      <c r="CYW94" s="34"/>
      <c r="CYX94" s="34"/>
      <c r="CYY94" s="34"/>
      <c r="CYZ94" s="34"/>
      <c r="CZA94" s="34"/>
      <c r="CZB94" s="34"/>
      <c r="CZC94" s="34"/>
      <c r="CZD94" s="34"/>
      <c r="CZE94" s="34"/>
      <c r="CZF94" s="34"/>
      <c r="CZG94" s="34"/>
      <c r="CZH94" s="34"/>
      <c r="CZI94" s="34"/>
      <c r="CZJ94" s="34"/>
      <c r="CZK94" s="34"/>
      <c r="CZL94" s="34"/>
      <c r="CZM94" s="34"/>
      <c r="CZN94" s="34"/>
      <c r="CZO94" s="34"/>
      <c r="CZP94" s="34"/>
      <c r="CZQ94" s="34"/>
      <c r="CZR94" s="34"/>
      <c r="CZS94" s="34"/>
      <c r="CZT94" s="34"/>
      <c r="CZU94" s="34"/>
      <c r="CZV94" s="34"/>
      <c r="CZW94" s="34"/>
      <c r="CZX94" s="34"/>
      <c r="CZY94" s="34"/>
      <c r="CZZ94" s="34"/>
      <c r="DAA94" s="34"/>
      <c r="DAB94" s="34"/>
      <c r="DAC94" s="34"/>
      <c r="DAD94" s="34"/>
      <c r="DAE94" s="34"/>
      <c r="DAF94" s="34"/>
      <c r="DAG94" s="34"/>
      <c r="DAH94" s="34"/>
      <c r="DAI94" s="34"/>
      <c r="DAJ94" s="34"/>
      <c r="DAK94" s="34"/>
      <c r="DAL94" s="34"/>
      <c r="DAM94" s="34"/>
      <c r="DAN94" s="34"/>
      <c r="DAO94" s="34"/>
      <c r="DAP94" s="34"/>
      <c r="DAQ94" s="34"/>
      <c r="DAR94" s="34"/>
      <c r="DAS94" s="34"/>
      <c r="DAT94" s="34"/>
      <c r="DAU94" s="34"/>
      <c r="DAV94" s="34"/>
      <c r="DAW94" s="34"/>
      <c r="DAX94" s="34"/>
      <c r="DAY94" s="34"/>
      <c r="DAZ94" s="34"/>
      <c r="DBA94" s="34"/>
      <c r="DBB94" s="34"/>
      <c r="DBC94" s="34"/>
      <c r="DBD94" s="34"/>
      <c r="DBE94" s="34"/>
      <c r="DBF94" s="34"/>
      <c r="DBG94" s="34"/>
      <c r="DBH94" s="34"/>
      <c r="DBI94" s="34"/>
      <c r="DBJ94" s="34"/>
      <c r="DBK94" s="34"/>
      <c r="DBL94" s="34"/>
      <c r="DBM94" s="34"/>
      <c r="DBN94" s="34"/>
      <c r="DBO94" s="34"/>
      <c r="DBP94" s="34"/>
      <c r="DBQ94" s="34"/>
      <c r="DBR94" s="34"/>
      <c r="DBS94" s="34"/>
      <c r="DBT94" s="34"/>
      <c r="DBU94" s="34"/>
      <c r="DBV94" s="34"/>
      <c r="DBW94" s="34"/>
      <c r="DBX94" s="34"/>
      <c r="DBY94" s="34"/>
      <c r="DBZ94" s="34"/>
      <c r="DCA94" s="34"/>
      <c r="DCB94" s="34"/>
      <c r="DCC94" s="34"/>
      <c r="DCD94" s="34"/>
      <c r="DCE94" s="34"/>
      <c r="DCF94" s="34"/>
      <c r="DCG94" s="34"/>
      <c r="DCH94" s="34"/>
      <c r="DCI94" s="34"/>
      <c r="DCJ94" s="34"/>
      <c r="DCK94" s="34"/>
      <c r="DCL94" s="34"/>
      <c r="DCM94" s="34"/>
      <c r="DCN94" s="34"/>
      <c r="DCO94" s="34"/>
      <c r="DCP94" s="34"/>
      <c r="DCQ94" s="34"/>
      <c r="DCR94" s="34"/>
      <c r="DCS94" s="34"/>
      <c r="DCT94" s="34"/>
      <c r="DCU94" s="34"/>
      <c r="DCV94" s="34"/>
      <c r="DCW94" s="34"/>
      <c r="DCX94" s="34"/>
      <c r="DCY94" s="34"/>
      <c r="DCZ94" s="34"/>
      <c r="DDA94" s="34"/>
      <c r="DDB94" s="34"/>
      <c r="DDC94" s="34"/>
      <c r="DDD94" s="34"/>
      <c r="DDE94" s="34"/>
      <c r="DDF94" s="34"/>
      <c r="DDG94" s="34"/>
      <c r="DDH94" s="34"/>
      <c r="DDI94" s="34"/>
      <c r="DDJ94" s="34"/>
      <c r="DDK94" s="34"/>
      <c r="DDL94" s="34"/>
      <c r="DDM94" s="34"/>
      <c r="DDN94" s="34"/>
      <c r="DDO94" s="34"/>
      <c r="DDP94" s="34"/>
      <c r="DDQ94" s="34"/>
      <c r="DDR94" s="34"/>
      <c r="DDS94" s="34"/>
      <c r="DDT94" s="34"/>
      <c r="DDU94" s="34"/>
      <c r="DDV94" s="34"/>
      <c r="DDW94" s="34"/>
      <c r="DDX94" s="34"/>
      <c r="DDY94" s="34"/>
      <c r="DDZ94" s="34"/>
      <c r="DEA94" s="34"/>
      <c r="DEB94" s="34"/>
      <c r="DEC94" s="34"/>
      <c r="DED94" s="34"/>
      <c r="DEE94" s="34"/>
      <c r="DEF94" s="34"/>
      <c r="DEG94" s="34"/>
      <c r="DEH94" s="34"/>
      <c r="DEI94" s="34"/>
      <c r="DEJ94" s="34"/>
      <c r="DEK94" s="34"/>
      <c r="DEL94" s="34"/>
      <c r="DEM94" s="34"/>
      <c r="DEN94" s="34"/>
      <c r="DEO94" s="34"/>
      <c r="DEP94" s="34"/>
      <c r="DEQ94" s="34"/>
      <c r="DER94" s="34"/>
      <c r="DES94" s="34"/>
      <c r="DET94" s="34"/>
      <c r="DEU94" s="34"/>
      <c r="DEV94" s="34"/>
      <c r="DEW94" s="34"/>
      <c r="DEX94" s="34"/>
      <c r="DEY94" s="34"/>
      <c r="DEZ94" s="34"/>
      <c r="DFA94" s="34"/>
      <c r="DFB94" s="34"/>
      <c r="DFC94" s="34"/>
      <c r="DFD94" s="34"/>
      <c r="DFE94" s="34"/>
      <c r="DFF94" s="34"/>
      <c r="DFG94" s="34"/>
      <c r="DFH94" s="34"/>
      <c r="DFI94" s="34"/>
      <c r="DFJ94" s="34"/>
      <c r="DFK94" s="34"/>
      <c r="DFL94" s="34"/>
      <c r="DFM94" s="34"/>
      <c r="DFN94" s="34"/>
      <c r="DFO94" s="34"/>
      <c r="DFP94" s="34"/>
      <c r="DFQ94" s="34"/>
      <c r="DFR94" s="34"/>
      <c r="DFS94" s="34"/>
      <c r="DFT94" s="34"/>
      <c r="DFU94" s="34"/>
      <c r="DFV94" s="34"/>
      <c r="DFW94" s="34"/>
      <c r="DFX94" s="34"/>
      <c r="DFY94" s="34"/>
      <c r="DFZ94" s="34"/>
      <c r="DGA94" s="34"/>
      <c r="DGB94" s="34"/>
      <c r="DGC94" s="34"/>
      <c r="DGD94" s="34"/>
      <c r="DGE94" s="34"/>
      <c r="DGF94" s="34"/>
      <c r="DGG94" s="34"/>
      <c r="DGH94" s="34"/>
      <c r="DGI94" s="34"/>
      <c r="DGJ94" s="34"/>
      <c r="DGK94" s="34"/>
      <c r="DGL94" s="34"/>
      <c r="DGM94" s="34"/>
      <c r="DGN94" s="34"/>
      <c r="DGO94" s="34"/>
      <c r="DGP94" s="34"/>
      <c r="DGQ94" s="34"/>
      <c r="DGR94" s="34"/>
      <c r="DGS94" s="34"/>
      <c r="DGT94" s="34"/>
      <c r="DGU94" s="34"/>
      <c r="DGV94" s="34"/>
      <c r="DGW94" s="34"/>
      <c r="DGX94" s="34"/>
      <c r="DGY94" s="34"/>
      <c r="DGZ94" s="34"/>
      <c r="DHA94" s="34"/>
      <c r="DHB94" s="34"/>
      <c r="DHC94" s="34"/>
      <c r="DHD94" s="34"/>
      <c r="DHE94" s="34"/>
      <c r="DHF94" s="34"/>
      <c r="DHG94" s="34"/>
      <c r="DHH94" s="34"/>
      <c r="DHI94" s="34"/>
      <c r="DHJ94" s="34"/>
      <c r="DHK94" s="34"/>
      <c r="DHL94" s="34"/>
      <c r="DHM94" s="34"/>
      <c r="DHN94" s="34"/>
      <c r="DHO94" s="34"/>
      <c r="DHP94" s="34"/>
      <c r="DHQ94" s="34"/>
      <c r="DHR94" s="34"/>
      <c r="DHS94" s="34"/>
      <c r="DHT94" s="34"/>
      <c r="DHU94" s="34"/>
      <c r="DHV94" s="34"/>
      <c r="DHW94" s="34"/>
      <c r="DHX94" s="34"/>
      <c r="DHY94" s="34"/>
      <c r="DHZ94" s="34"/>
      <c r="DIA94" s="34"/>
      <c r="DIB94" s="34"/>
      <c r="DIC94" s="34"/>
      <c r="DID94" s="34"/>
      <c r="DIE94" s="34"/>
      <c r="DIF94" s="34"/>
      <c r="DIG94" s="34"/>
      <c r="DIH94" s="34"/>
      <c r="DII94" s="34"/>
      <c r="DIJ94" s="34"/>
      <c r="DIK94" s="34"/>
      <c r="DIL94" s="34"/>
      <c r="DIM94" s="34"/>
      <c r="DIN94" s="34"/>
      <c r="DIO94" s="34"/>
      <c r="DIP94" s="34"/>
      <c r="DIQ94" s="34"/>
      <c r="DIR94" s="34"/>
      <c r="DIS94" s="34"/>
      <c r="DIT94" s="34"/>
      <c r="DIU94" s="34"/>
      <c r="DIV94" s="34"/>
      <c r="DIW94" s="34"/>
      <c r="DIX94" s="34"/>
      <c r="DIY94" s="34"/>
      <c r="DIZ94" s="34"/>
      <c r="DJA94" s="34"/>
      <c r="DJB94" s="34"/>
      <c r="DJC94" s="34"/>
      <c r="DJD94" s="34"/>
      <c r="DJE94" s="34"/>
      <c r="DJF94" s="34"/>
      <c r="DJG94" s="34"/>
      <c r="DJH94" s="34"/>
      <c r="DJI94" s="34"/>
      <c r="DJJ94" s="34"/>
      <c r="DJK94" s="34"/>
      <c r="DJL94" s="34"/>
      <c r="DJM94" s="34"/>
      <c r="DJN94" s="34"/>
      <c r="DJO94" s="34"/>
      <c r="DJP94" s="34"/>
      <c r="DJQ94" s="34"/>
      <c r="DJR94" s="34"/>
      <c r="DJS94" s="34"/>
      <c r="DJT94" s="34"/>
      <c r="DJU94" s="34"/>
      <c r="DJV94" s="34"/>
      <c r="DJW94" s="34"/>
      <c r="DJX94" s="34"/>
      <c r="DJY94" s="34"/>
      <c r="DJZ94" s="34"/>
      <c r="DKA94" s="34"/>
      <c r="DKB94" s="34"/>
      <c r="DKC94" s="34"/>
      <c r="DKD94" s="34"/>
      <c r="DKE94" s="34"/>
      <c r="DKF94" s="34"/>
      <c r="DKG94" s="34"/>
      <c r="DKH94" s="34"/>
      <c r="DKI94" s="34"/>
      <c r="DKJ94" s="34"/>
      <c r="DKK94" s="34"/>
      <c r="DKL94" s="34"/>
      <c r="DKM94" s="34"/>
      <c r="DKN94" s="34"/>
      <c r="DKO94" s="34"/>
      <c r="DKP94" s="34"/>
      <c r="DKQ94" s="34"/>
      <c r="DKR94" s="34"/>
      <c r="DKS94" s="34"/>
      <c r="DKT94" s="34"/>
      <c r="DKU94" s="34"/>
      <c r="DKV94" s="34"/>
      <c r="DKW94" s="34"/>
      <c r="DKX94" s="34"/>
      <c r="DKY94" s="34"/>
      <c r="DKZ94" s="34"/>
      <c r="DLA94" s="34"/>
      <c r="DLB94" s="34"/>
      <c r="DLC94" s="34"/>
      <c r="DLD94" s="34"/>
      <c r="DLE94" s="34"/>
      <c r="DLF94" s="34"/>
      <c r="DLG94" s="34"/>
      <c r="DLH94" s="34"/>
      <c r="DLI94" s="34"/>
      <c r="DLJ94" s="34"/>
      <c r="DLK94" s="34"/>
      <c r="DLL94" s="34"/>
      <c r="DLM94" s="34"/>
      <c r="DLN94" s="34"/>
      <c r="DLO94" s="34"/>
      <c r="DLP94" s="34"/>
      <c r="DLQ94" s="34"/>
      <c r="DLR94" s="34"/>
      <c r="DLS94" s="34"/>
      <c r="DLT94" s="34"/>
      <c r="DLU94" s="34"/>
      <c r="DLV94" s="34"/>
      <c r="DLW94" s="34"/>
      <c r="DLX94" s="34"/>
      <c r="DLY94" s="34"/>
      <c r="DLZ94" s="34"/>
      <c r="DMA94" s="34"/>
      <c r="DMB94" s="34"/>
      <c r="DMC94" s="34"/>
      <c r="DMD94" s="34"/>
      <c r="DME94" s="34"/>
      <c r="DMF94" s="34"/>
      <c r="DMG94" s="34"/>
      <c r="DMH94" s="34"/>
      <c r="DMI94" s="34"/>
      <c r="DMJ94" s="34"/>
      <c r="DMK94" s="34"/>
      <c r="DML94" s="34"/>
      <c r="DMM94" s="34"/>
      <c r="DMN94" s="34"/>
      <c r="DMO94" s="34"/>
      <c r="DMP94" s="34"/>
      <c r="DMQ94" s="34"/>
      <c r="DMR94" s="34"/>
      <c r="DMS94" s="34"/>
      <c r="DMT94" s="34"/>
      <c r="DMU94" s="34"/>
      <c r="DMV94" s="34"/>
      <c r="DMW94" s="34"/>
      <c r="DMX94" s="34"/>
      <c r="DMY94" s="34"/>
      <c r="DMZ94" s="34"/>
      <c r="DNA94" s="34"/>
      <c r="DNB94" s="34"/>
      <c r="DNC94" s="34"/>
      <c r="DND94" s="34"/>
      <c r="DNE94" s="34"/>
      <c r="DNF94" s="34"/>
      <c r="DNG94" s="34"/>
      <c r="DNH94" s="34"/>
      <c r="DNI94" s="34"/>
      <c r="DNJ94" s="34"/>
      <c r="DNK94" s="34"/>
      <c r="DNL94" s="34"/>
      <c r="DNM94" s="34"/>
      <c r="DNN94" s="34"/>
      <c r="DNO94" s="34"/>
      <c r="DNP94" s="34"/>
      <c r="DNQ94" s="34"/>
      <c r="DNR94" s="34"/>
      <c r="DNS94" s="34"/>
      <c r="DNT94" s="34"/>
      <c r="DNU94" s="34"/>
      <c r="DNV94" s="34"/>
      <c r="DNW94" s="34"/>
      <c r="DNX94" s="34"/>
      <c r="DNY94" s="34"/>
      <c r="DNZ94" s="34"/>
      <c r="DOA94" s="34"/>
      <c r="DOB94" s="34"/>
      <c r="DOC94" s="34"/>
      <c r="DOD94" s="34"/>
      <c r="DOE94" s="34"/>
      <c r="DOF94" s="34"/>
      <c r="DOG94" s="34"/>
      <c r="DOH94" s="34"/>
      <c r="DOI94" s="34"/>
      <c r="DOJ94" s="34"/>
      <c r="DOK94" s="34"/>
      <c r="DOL94" s="34"/>
      <c r="DOM94" s="34"/>
      <c r="DON94" s="34"/>
      <c r="DOO94" s="34"/>
      <c r="DOP94" s="34"/>
      <c r="DOQ94" s="34"/>
      <c r="DOR94" s="34"/>
      <c r="DOS94" s="34"/>
      <c r="DOT94" s="34"/>
      <c r="DOU94" s="34"/>
      <c r="DOV94" s="34"/>
      <c r="DOW94" s="34"/>
      <c r="DOX94" s="34"/>
      <c r="DOY94" s="34"/>
      <c r="DOZ94" s="34"/>
      <c r="DPA94" s="34"/>
      <c r="DPB94" s="34"/>
      <c r="DPC94" s="34"/>
      <c r="DPD94" s="34"/>
      <c r="DPE94" s="34"/>
      <c r="DPF94" s="34"/>
      <c r="DPG94" s="34"/>
      <c r="DPH94" s="34"/>
      <c r="DPI94" s="34"/>
      <c r="DPJ94" s="34"/>
      <c r="DPK94" s="34"/>
      <c r="DPL94" s="34"/>
      <c r="DPM94" s="34"/>
      <c r="DPN94" s="34"/>
      <c r="DPO94" s="34"/>
      <c r="DPP94" s="34"/>
      <c r="DPQ94" s="34"/>
      <c r="DPR94" s="34"/>
      <c r="DPS94" s="34"/>
      <c r="DPT94" s="34"/>
      <c r="DPU94" s="34"/>
      <c r="DPV94" s="34"/>
      <c r="DPW94" s="34"/>
      <c r="DPX94" s="34"/>
      <c r="DPY94" s="34"/>
      <c r="DPZ94" s="34"/>
      <c r="DQA94" s="34"/>
      <c r="DQB94" s="34"/>
      <c r="DQC94" s="34"/>
      <c r="DQD94" s="34"/>
      <c r="DQE94" s="34"/>
      <c r="DQF94" s="34"/>
      <c r="DQG94" s="34"/>
      <c r="DQH94" s="34"/>
      <c r="DQI94" s="34"/>
      <c r="DQJ94" s="34"/>
      <c r="DQK94" s="34"/>
      <c r="DQL94" s="34"/>
      <c r="DQM94" s="34"/>
      <c r="DQN94" s="34"/>
      <c r="DQO94" s="34"/>
      <c r="DQP94" s="34"/>
      <c r="DQQ94" s="34"/>
      <c r="DQR94" s="34"/>
      <c r="DQS94" s="34"/>
      <c r="DQT94" s="34"/>
      <c r="DQU94" s="34"/>
      <c r="DQV94" s="34"/>
      <c r="DQW94" s="34"/>
      <c r="DQX94" s="34"/>
      <c r="DQY94" s="34"/>
      <c r="DQZ94" s="34"/>
      <c r="DRA94" s="34"/>
      <c r="DRB94" s="34"/>
      <c r="DRC94" s="34"/>
      <c r="DRD94" s="34"/>
      <c r="DRE94" s="34"/>
      <c r="DRF94" s="34"/>
      <c r="DRG94" s="34"/>
      <c r="DRH94" s="34"/>
      <c r="DRI94" s="34"/>
      <c r="DRJ94" s="34"/>
      <c r="DRK94" s="34"/>
      <c r="DRL94" s="34"/>
      <c r="DRM94" s="34"/>
      <c r="DRN94" s="34"/>
      <c r="DRO94" s="34"/>
      <c r="DRP94" s="34"/>
      <c r="DRQ94" s="34"/>
      <c r="DRR94" s="34"/>
      <c r="DRS94" s="34"/>
      <c r="DRT94" s="34"/>
      <c r="DRU94" s="34"/>
      <c r="DRV94" s="34"/>
      <c r="DRW94" s="34"/>
      <c r="DRX94" s="34"/>
      <c r="DRY94" s="34"/>
      <c r="DRZ94" s="34"/>
      <c r="DSA94" s="34"/>
      <c r="DSB94" s="34"/>
      <c r="DSC94" s="34"/>
      <c r="DSD94" s="34"/>
      <c r="DSE94" s="34"/>
      <c r="DSF94" s="34"/>
      <c r="DSG94" s="34"/>
      <c r="DSH94" s="34"/>
      <c r="DSI94" s="34"/>
      <c r="DSJ94" s="34"/>
      <c r="DSK94" s="34"/>
      <c r="DSL94" s="34"/>
      <c r="DSM94" s="34"/>
      <c r="DSN94" s="34"/>
      <c r="DSO94" s="34"/>
      <c r="DSP94" s="34"/>
      <c r="DSQ94" s="34"/>
      <c r="DSR94" s="34"/>
      <c r="DSS94" s="34"/>
      <c r="DST94" s="34"/>
      <c r="DSU94" s="34"/>
      <c r="DSV94" s="34"/>
      <c r="DSW94" s="34"/>
      <c r="DSX94" s="34"/>
      <c r="DSY94" s="34"/>
      <c r="DSZ94" s="34"/>
      <c r="DTA94" s="34"/>
      <c r="DTB94" s="34"/>
      <c r="DTC94" s="34"/>
      <c r="DTD94" s="34"/>
      <c r="DTE94" s="34"/>
      <c r="DTF94" s="34"/>
      <c r="DTG94" s="34"/>
      <c r="DTH94" s="34"/>
      <c r="DTI94" s="34"/>
      <c r="DTJ94" s="34"/>
      <c r="DTK94" s="34"/>
      <c r="DTL94" s="34"/>
      <c r="DTM94" s="34"/>
      <c r="DTN94" s="34"/>
      <c r="DTO94" s="34"/>
      <c r="DTP94" s="34"/>
      <c r="DTQ94" s="34"/>
      <c r="DTR94" s="34"/>
      <c r="DTS94" s="34"/>
      <c r="DTT94" s="34"/>
      <c r="DTU94" s="34"/>
      <c r="DTV94" s="34"/>
      <c r="DTW94" s="34"/>
      <c r="DTX94" s="34"/>
      <c r="DTY94" s="34"/>
      <c r="DTZ94" s="34"/>
      <c r="DUA94" s="34"/>
      <c r="DUB94" s="34"/>
      <c r="DUC94" s="34"/>
      <c r="DUD94" s="34"/>
      <c r="DUE94" s="34"/>
      <c r="DUF94" s="34"/>
      <c r="DUG94" s="34"/>
      <c r="DUH94" s="34"/>
      <c r="DUI94" s="34"/>
      <c r="DUJ94" s="34"/>
      <c r="DUK94" s="34"/>
      <c r="DUL94" s="34"/>
      <c r="DUM94" s="34"/>
      <c r="DUN94" s="34"/>
      <c r="DUO94" s="34"/>
      <c r="DUP94" s="34"/>
      <c r="DUQ94" s="34"/>
      <c r="DUR94" s="34"/>
      <c r="DUS94" s="34"/>
      <c r="DUT94" s="34"/>
      <c r="DUU94" s="34"/>
      <c r="DUV94" s="34"/>
      <c r="DUW94" s="34"/>
      <c r="DUX94" s="34"/>
      <c r="DUY94" s="34"/>
      <c r="DUZ94" s="34"/>
      <c r="DVA94" s="34"/>
      <c r="DVB94" s="34"/>
      <c r="DVC94" s="34"/>
      <c r="DVD94" s="34"/>
      <c r="DVE94" s="34"/>
      <c r="DVF94" s="34"/>
      <c r="DVG94" s="34"/>
      <c r="DVH94" s="34"/>
      <c r="DVI94" s="34"/>
      <c r="DVJ94" s="34"/>
      <c r="DVK94" s="34"/>
      <c r="DVL94" s="34"/>
      <c r="DVM94" s="34"/>
      <c r="DVN94" s="34"/>
      <c r="DVO94" s="34"/>
      <c r="DVP94" s="34"/>
      <c r="DVQ94" s="34"/>
      <c r="DVR94" s="34"/>
      <c r="DVS94" s="34"/>
      <c r="DVT94" s="34"/>
      <c r="DVU94" s="34"/>
      <c r="DVV94" s="34"/>
      <c r="DVW94" s="34"/>
      <c r="DVX94" s="34"/>
      <c r="DVY94" s="34"/>
      <c r="DVZ94" s="34"/>
      <c r="DWA94" s="34"/>
      <c r="DWB94" s="34"/>
      <c r="DWC94" s="34"/>
      <c r="DWD94" s="34"/>
      <c r="DWE94" s="34"/>
      <c r="DWF94" s="34"/>
      <c r="DWG94" s="34"/>
      <c r="DWH94" s="34"/>
      <c r="DWI94" s="34"/>
      <c r="DWJ94" s="34"/>
      <c r="DWK94" s="34"/>
      <c r="DWL94" s="34"/>
      <c r="DWM94" s="34"/>
      <c r="DWN94" s="34"/>
      <c r="DWO94" s="34"/>
      <c r="DWP94" s="34"/>
      <c r="DWQ94" s="34"/>
      <c r="DWR94" s="34"/>
      <c r="DWS94" s="34"/>
      <c r="DWT94" s="34"/>
      <c r="DWU94" s="34"/>
      <c r="DWV94" s="34"/>
      <c r="DWW94" s="34"/>
      <c r="DWX94" s="34"/>
      <c r="DWY94" s="34"/>
      <c r="DWZ94" s="34"/>
      <c r="DXA94" s="34"/>
      <c r="DXB94" s="34"/>
      <c r="DXC94" s="34"/>
      <c r="DXD94" s="34"/>
      <c r="DXE94" s="34"/>
      <c r="DXF94" s="34"/>
      <c r="DXG94" s="34"/>
      <c r="DXH94" s="34"/>
      <c r="DXI94" s="34"/>
      <c r="DXJ94" s="34"/>
      <c r="DXK94" s="34"/>
      <c r="DXL94" s="34"/>
      <c r="DXM94" s="34"/>
      <c r="DXN94" s="34"/>
      <c r="DXO94" s="34"/>
      <c r="DXP94" s="34"/>
      <c r="DXQ94" s="34"/>
      <c r="DXR94" s="34"/>
      <c r="DXS94" s="34"/>
      <c r="DXT94" s="34"/>
      <c r="DXU94" s="34"/>
      <c r="DXV94" s="34"/>
      <c r="DXW94" s="34"/>
      <c r="DXX94" s="34"/>
      <c r="DXY94" s="34"/>
      <c r="DXZ94" s="34"/>
      <c r="DYA94" s="34"/>
      <c r="DYB94" s="34"/>
      <c r="DYC94" s="34"/>
      <c r="DYD94" s="34"/>
      <c r="DYE94" s="34"/>
      <c r="DYF94" s="34"/>
      <c r="DYG94" s="34"/>
      <c r="DYH94" s="34"/>
      <c r="DYI94" s="34"/>
      <c r="DYJ94" s="34"/>
      <c r="DYK94" s="34"/>
      <c r="DYL94" s="34"/>
      <c r="DYM94" s="34"/>
      <c r="DYN94" s="34"/>
      <c r="DYO94" s="34"/>
      <c r="DYP94" s="34"/>
      <c r="DYQ94" s="34"/>
      <c r="DYR94" s="34"/>
      <c r="DYS94" s="34"/>
      <c r="DYT94" s="34"/>
      <c r="DYU94" s="34"/>
      <c r="DYV94" s="34"/>
      <c r="DYW94" s="34"/>
      <c r="DYX94" s="34"/>
      <c r="DYY94" s="34"/>
      <c r="DYZ94" s="34"/>
      <c r="DZA94" s="34"/>
      <c r="DZB94" s="34"/>
      <c r="DZC94" s="34"/>
      <c r="DZD94" s="34"/>
      <c r="DZE94" s="34"/>
      <c r="DZF94" s="34"/>
      <c r="DZG94" s="34"/>
      <c r="DZH94" s="34"/>
      <c r="DZI94" s="34"/>
      <c r="DZJ94" s="34"/>
      <c r="DZK94" s="34"/>
      <c r="DZL94" s="34"/>
      <c r="DZM94" s="34"/>
      <c r="DZN94" s="34"/>
      <c r="DZO94" s="34"/>
      <c r="DZP94" s="34"/>
      <c r="DZQ94" s="34"/>
      <c r="DZR94" s="34"/>
      <c r="DZS94" s="34"/>
      <c r="DZT94" s="34"/>
      <c r="DZU94" s="34"/>
      <c r="DZV94" s="34"/>
      <c r="DZW94" s="34"/>
      <c r="DZX94" s="34"/>
      <c r="DZY94" s="34"/>
      <c r="DZZ94" s="34"/>
      <c r="EAA94" s="34"/>
      <c r="EAB94" s="34"/>
      <c r="EAC94" s="34"/>
      <c r="EAD94" s="34"/>
      <c r="EAE94" s="34"/>
      <c r="EAF94" s="34"/>
      <c r="EAG94" s="34"/>
      <c r="EAH94" s="34"/>
      <c r="EAI94" s="34"/>
      <c r="EAJ94" s="34"/>
      <c r="EAK94" s="34"/>
      <c r="EAL94" s="34"/>
      <c r="EAM94" s="34"/>
      <c r="EAN94" s="34"/>
      <c r="EAO94" s="34"/>
      <c r="EAP94" s="34"/>
      <c r="EAQ94" s="34"/>
      <c r="EAR94" s="34"/>
      <c r="EAS94" s="34"/>
      <c r="EAT94" s="34"/>
      <c r="EAU94" s="34"/>
      <c r="EAV94" s="34"/>
      <c r="EAW94" s="34"/>
      <c r="EAX94" s="34"/>
      <c r="EAY94" s="34"/>
      <c r="EAZ94" s="34"/>
      <c r="EBA94" s="34"/>
      <c r="EBB94" s="34"/>
      <c r="EBC94" s="34"/>
      <c r="EBD94" s="34"/>
      <c r="EBE94" s="34"/>
      <c r="EBF94" s="34"/>
      <c r="EBG94" s="34"/>
      <c r="EBH94" s="34"/>
      <c r="EBI94" s="34"/>
      <c r="EBJ94" s="34"/>
      <c r="EBK94" s="34"/>
      <c r="EBL94" s="34"/>
      <c r="EBM94" s="34"/>
      <c r="EBN94" s="34"/>
      <c r="EBO94" s="34"/>
      <c r="EBP94" s="34"/>
      <c r="EBQ94" s="34"/>
      <c r="EBR94" s="34"/>
      <c r="EBS94" s="34"/>
      <c r="EBT94" s="34"/>
      <c r="EBU94" s="34"/>
      <c r="EBV94" s="34"/>
      <c r="EBW94" s="34"/>
      <c r="EBX94" s="34"/>
      <c r="EBY94" s="34"/>
      <c r="EBZ94" s="34"/>
      <c r="ECA94" s="34"/>
      <c r="ECB94" s="34"/>
      <c r="ECC94" s="34"/>
      <c r="ECD94" s="34"/>
      <c r="ECE94" s="34"/>
      <c r="ECF94" s="34"/>
      <c r="ECG94" s="34"/>
      <c r="ECH94" s="34"/>
      <c r="ECI94" s="34"/>
      <c r="ECJ94" s="34"/>
      <c r="ECK94" s="34"/>
      <c r="ECL94" s="34"/>
      <c r="ECM94" s="34"/>
      <c r="ECN94" s="34"/>
      <c r="ECO94" s="34"/>
      <c r="ECP94" s="34"/>
      <c r="ECQ94" s="34"/>
      <c r="ECR94" s="34"/>
      <c r="ECS94" s="34"/>
      <c r="ECT94" s="34"/>
      <c r="ECU94" s="34"/>
      <c r="ECV94" s="34"/>
      <c r="ECW94" s="34"/>
      <c r="ECX94" s="34"/>
      <c r="ECY94" s="34"/>
      <c r="ECZ94" s="34"/>
      <c r="EDA94" s="34"/>
      <c r="EDB94" s="34"/>
      <c r="EDC94" s="34"/>
      <c r="EDD94" s="34"/>
      <c r="EDE94" s="34"/>
      <c r="EDF94" s="34"/>
      <c r="EDG94" s="34"/>
      <c r="EDH94" s="34"/>
      <c r="EDI94" s="34"/>
      <c r="EDJ94" s="34"/>
      <c r="EDK94" s="34"/>
      <c r="EDL94" s="34"/>
      <c r="EDM94" s="34"/>
      <c r="EDN94" s="34"/>
      <c r="EDO94" s="34"/>
      <c r="EDP94" s="34"/>
      <c r="EDQ94" s="34"/>
      <c r="EDR94" s="34"/>
      <c r="EDS94" s="34"/>
      <c r="EDT94" s="34"/>
      <c r="EDU94" s="34"/>
      <c r="EDV94" s="34"/>
      <c r="EDW94" s="34"/>
      <c r="EDX94" s="34"/>
      <c r="EDY94" s="34"/>
      <c r="EDZ94" s="34"/>
      <c r="EEA94" s="34"/>
      <c r="EEB94" s="34"/>
      <c r="EEC94" s="34"/>
      <c r="EED94" s="34"/>
      <c r="EEE94" s="34"/>
      <c r="EEF94" s="34"/>
      <c r="EEG94" s="34"/>
      <c r="EEH94" s="34"/>
      <c r="EEI94" s="34"/>
      <c r="EEJ94" s="34"/>
      <c r="EEK94" s="34"/>
      <c r="EEL94" s="34"/>
      <c r="EEM94" s="34"/>
      <c r="EEN94" s="34"/>
      <c r="EEO94" s="34"/>
      <c r="EEP94" s="34"/>
      <c r="EEQ94" s="34"/>
      <c r="EER94" s="34"/>
      <c r="EES94" s="34"/>
      <c r="EET94" s="34"/>
      <c r="EEU94" s="34"/>
      <c r="EEV94" s="34"/>
      <c r="EEW94" s="34"/>
      <c r="EEX94" s="34"/>
      <c r="EEY94" s="34"/>
      <c r="EEZ94" s="34"/>
      <c r="EFA94" s="34"/>
      <c r="EFB94" s="34"/>
      <c r="EFC94" s="34"/>
      <c r="EFD94" s="34"/>
      <c r="EFE94" s="34"/>
      <c r="EFF94" s="34"/>
      <c r="EFG94" s="34"/>
      <c r="EFH94" s="34"/>
      <c r="EFI94" s="34"/>
      <c r="EFJ94" s="34"/>
      <c r="EFK94" s="34"/>
      <c r="EFL94" s="34"/>
      <c r="EFM94" s="34"/>
      <c r="EFN94" s="34"/>
      <c r="EFO94" s="34"/>
      <c r="EFP94" s="34"/>
      <c r="EFQ94" s="34"/>
      <c r="EFR94" s="34"/>
      <c r="EFS94" s="34"/>
      <c r="EFT94" s="34"/>
      <c r="EFU94" s="34"/>
      <c r="EFV94" s="34"/>
      <c r="EFW94" s="34"/>
      <c r="EFX94" s="34"/>
      <c r="EFY94" s="34"/>
      <c r="EFZ94" s="34"/>
      <c r="EGA94" s="34"/>
      <c r="EGB94" s="34"/>
      <c r="EGC94" s="34"/>
      <c r="EGD94" s="34"/>
      <c r="EGE94" s="34"/>
      <c r="EGF94" s="34"/>
      <c r="EGG94" s="34"/>
      <c r="EGH94" s="34"/>
      <c r="EGI94" s="34"/>
      <c r="EGJ94" s="34"/>
      <c r="EGK94" s="34"/>
      <c r="EGL94" s="34"/>
      <c r="EGM94" s="34"/>
      <c r="EGN94" s="34"/>
      <c r="EGO94" s="34"/>
      <c r="EGP94" s="34"/>
      <c r="EGQ94" s="34"/>
      <c r="EGR94" s="34"/>
      <c r="EGS94" s="34"/>
      <c r="EGT94" s="34"/>
      <c r="EGU94" s="34"/>
      <c r="EGV94" s="34"/>
      <c r="EGW94" s="34"/>
      <c r="EGX94" s="34"/>
      <c r="EGY94" s="34"/>
      <c r="EGZ94" s="34"/>
      <c r="EHA94" s="34"/>
      <c r="EHB94" s="34"/>
      <c r="EHC94" s="34"/>
      <c r="EHD94" s="34"/>
      <c r="EHE94" s="34"/>
      <c r="EHF94" s="34"/>
      <c r="EHG94" s="34"/>
      <c r="EHH94" s="34"/>
      <c r="EHI94" s="34"/>
      <c r="EHJ94" s="34"/>
      <c r="EHK94" s="34"/>
      <c r="EHL94" s="34"/>
      <c r="EHM94" s="34"/>
      <c r="EHN94" s="34"/>
      <c r="EHO94" s="34"/>
      <c r="EHP94" s="34"/>
      <c r="EHQ94" s="34"/>
      <c r="EHR94" s="34"/>
      <c r="EHS94" s="34"/>
      <c r="EHT94" s="34"/>
      <c r="EHU94" s="34"/>
      <c r="EHV94" s="34"/>
      <c r="EHW94" s="34"/>
      <c r="EHX94" s="34"/>
      <c r="EHY94" s="34"/>
      <c r="EHZ94" s="34"/>
      <c r="EIA94" s="34"/>
      <c r="EIB94" s="34"/>
      <c r="EIC94" s="34"/>
      <c r="EID94" s="34"/>
      <c r="EIE94" s="34"/>
      <c r="EIF94" s="34"/>
      <c r="EIG94" s="34"/>
      <c r="EIH94" s="34"/>
      <c r="EII94" s="34"/>
      <c r="EIJ94" s="34"/>
      <c r="EIK94" s="34"/>
      <c r="EIL94" s="34"/>
      <c r="EIM94" s="34"/>
      <c r="EIN94" s="34"/>
      <c r="EIO94" s="34"/>
      <c r="EIP94" s="34"/>
      <c r="EIQ94" s="34"/>
      <c r="EIR94" s="34"/>
      <c r="EIS94" s="34"/>
      <c r="EIT94" s="34"/>
      <c r="EIU94" s="34"/>
      <c r="EIV94" s="34"/>
      <c r="EIW94" s="34"/>
      <c r="EIX94" s="34"/>
      <c r="EIY94" s="34"/>
      <c r="EIZ94" s="34"/>
      <c r="EJA94" s="34"/>
      <c r="EJB94" s="34"/>
      <c r="EJC94" s="34"/>
      <c r="EJD94" s="34"/>
      <c r="EJE94" s="34"/>
      <c r="EJF94" s="34"/>
      <c r="EJG94" s="34"/>
      <c r="EJH94" s="34"/>
      <c r="EJI94" s="34"/>
      <c r="EJJ94" s="34"/>
      <c r="EJK94" s="34"/>
      <c r="EJL94" s="34"/>
      <c r="EJM94" s="34"/>
      <c r="EJN94" s="34"/>
      <c r="EJO94" s="34"/>
      <c r="EJP94" s="34"/>
      <c r="EJQ94" s="34"/>
      <c r="EJR94" s="34"/>
      <c r="EJS94" s="34"/>
      <c r="EJT94" s="34"/>
      <c r="EJU94" s="34"/>
      <c r="EJV94" s="34"/>
      <c r="EJW94" s="34"/>
      <c r="EJX94" s="34"/>
      <c r="EJY94" s="34"/>
      <c r="EJZ94" s="34"/>
      <c r="EKA94" s="34"/>
      <c r="EKB94" s="34"/>
      <c r="EKC94" s="34"/>
      <c r="EKD94" s="34"/>
      <c r="EKE94" s="34"/>
      <c r="EKF94" s="34"/>
      <c r="EKG94" s="34"/>
      <c r="EKH94" s="34"/>
      <c r="EKI94" s="34"/>
      <c r="EKJ94" s="34"/>
      <c r="EKK94" s="34"/>
      <c r="EKL94" s="34"/>
      <c r="EKM94" s="34"/>
      <c r="EKN94" s="34"/>
      <c r="EKO94" s="34"/>
      <c r="EKP94" s="34"/>
      <c r="EKQ94" s="34"/>
      <c r="EKR94" s="34"/>
      <c r="EKS94" s="34"/>
      <c r="EKT94" s="34"/>
      <c r="EKU94" s="34"/>
      <c r="EKV94" s="34"/>
      <c r="EKW94" s="34"/>
      <c r="EKX94" s="34"/>
      <c r="EKY94" s="34"/>
      <c r="EKZ94" s="34"/>
      <c r="ELA94" s="34"/>
      <c r="ELB94" s="34"/>
      <c r="ELC94" s="34"/>
      <c r="ELD94" s="34"/>
      <c r="ELE94" s="34"/>
      <c r="ELF94" s="34"/>
      <c r="ELG94" s="34"/>
      <c r="ELH94" s="34"/>
      <c r="ELI94" s="34"/>
      <c r="ELJ94" s="34"/>
      <c r="ELK94" s="34"/>
      <c r="ELL94" s="34"/>
      <c r="ELM94" s="34"/>
      <c r="ELN94" s="34"/>
      <c r="ELO94" s="34"/>
      <c r="ELP94" s="34"/>
      <c r="ELQ94" s="34"/>
      <c r="ELR94" s="34"/>
      <c r="ELS94" s="34"/>
      <c r="ELT94" s="34"/>
      <c r="ELU94" s="34"/>
      <c r="ELV94" s="34"/>
      <c r="ELW94" s="34"/>
      <c r="ELX94" s="34"/>
      <c r="ELY94" s="34"/>
      <c r="ELZ94" s="34"/>
      <c r="EMA94" s="34"/>
      <c r="EMB94" s="34"/>
      <c r="EMC94" s="34"/>
      <c r="EMD94" s="34"/>
      <c r="EME94" s="34"/>
      <c r="EMF94" s="34"/>
      <c r="EMG94" s="34"/>
      <c r="EMH94" s="34"/>
      <c r="EMI94" s="34"/>
      <c r="EMJ94" s="34"/>
      <c r="EMK94" s="34"/>
      <c r="EML94" s="34"/>
      <c r="EMM94" s="34"/>
      <c r="EMN94" s="34"/>
      <c r="EMO94" s="34"/>
      <c r="EMP94" s="34"/>
      <c r="EMQ94" s="34"/>
      <c r="EMR94" s="34"/>
      <c r="EMS94" s="34"/>
      <c r="EMT94" s="34"/>
      <c r="EMU94" s="34"/>
      <c r="EMV94" s="34"/>
      <c r="EMW94" s="34"/>
      <c r="EMX94" s="34"/>
      <c r="EMY94" s="34"/>
      <c r="EMZ94" s="34"/>
      <c r="ENA94" s="34"/>
      <c r="ENB94" s="34"/>
      <c r="ENC94" s="34"/>
      <c r="END94" s="34"/>
      <c r="ENE94" s="34"/>
      <c r="ENF94" s="34"/>
      <c r="ENG94" s="34"/>
      <c r="ENH94" s="34"/>
      <c r="ENI94" s="34"/>
      <c r="ENJ94" s="34"/>
      <c r="ENK94" s="34"/>
      <c r="ENL94" s="34"/>
      <c r="ENM94" s="34"/>
      <c r="ENN94" s="34"/>
      <c r="ENO94" s="34"/>
      <c r="ENP94" s="34"/>
      <c r="ENQ94" s="34"/>
      <c r="ENR94" s="34"/>
      <c r="ENS94" s="34"/>
      <c r="ENT94" s="34"/>
      <c r="ENU94" s="34"/>
      <c r="ENV94" s="34"/>
      <c r="ENW94" s="34"/>
      <c r="ENX94" s="34"/>
      <c r="ENY94" s="34"/>
      <c r="ENZ94" s="34"/>
      <c r="EOA94" s="34"/>
      <c r="EOB94" s="34"/>
      <c r="EOC94" s="34"/>
      <c r="EOD94" s="34"/>
      <c r="EOE94" s="34"/>
      <c r="EOF94" s="34"/>
      <c r="EOG94" s="34"/>
      <c r="EOH94" s="34"/>
      <c r="EOI94" s="34"/>
      <c r="EOJ94" s="34"/>
      <c r="EOK94" s="34"/>
      <c r="EOL94" s="34"/>
      <c r="EOM94" s="34"/>
      <c r="EON94" s="34"/>
      <c r="EOO94" s="34"/>
      <c r="EOP94" s="34"/>
      <c r="EOQ94" s="34"/>
      <c r="EOR94" s="34"/>
      <c r="EOS94" s="34"/>
      <c r="EOT94" s="34"/>
      <c r="EOU94" s="34"/>
      <c r="EOV94" s="34"/>
      <c r="EOW94" s="34"/>
      <c r="EOX94" s="34"/>
      <c r="EOY94" s="34"/>
      <c r="EOZ94" s="34"/>
      <c r="EPA94" s="34"/>
      <c r="EPB94" s="34"/>
      <c r="EPC94" s="34"/>
      <c r="EPD94" s="34"/>
      <c r="EPE94" s="34"/>
      <c r="EPF94" s="34"/>
      <c r="EPG94" s="34"/>
      <c r="EPH94" s="34"/>
      <c r="EPI94" s="34"/>
      <c r="EPJ94" s="34"/>
      <c r="EPK94" s="34"/>
      <c r="EPL94" s="34"/>
      <c r="EPM94" s="34"/>
      <c r="EPN94" s="34"/>
      <c r="EPO94" s="34"/>
      <c r="EPP94" s="34"/>
      <c r="EPQ94" s="34"/>
      <c r="EPR94" s="34"/>
      <c r="EPS94" s="34"/>
      <c r="EPT94" s="34"/>
      <c r="EPU94" s="34"/>
      <c r="EPV94" s="34"/>
      <c r="EPW94" s="34"/>
      <c r="EPX94" s="34"/>
      <c r="EPY94" s="34"/>
      <c r="EPZ94" s="34"/>
      <c r="EQA94" s="34"/>
      <c r="EQB94" s="34"/>
      <c r="EQC94" s="34"/>
      <c r="EQD94" s="34"/>
      <c r="EQE94" s="34"/>
      <c r="EQF94" s="34"/>
      <c r="EQG94" s="34"/>
      <c r="EQH94" s="34"/>
      <c r="EQI94" s="34"/>
      <c r="EQJ94" s="34"/>
      <c r="EQK94" s="34"/>
      <c r="EQL94" s="34"/>
      <c r="EQM94" s="34"/>
      <c r="EQN94" s="34"/>
      <c r="EQO94" s="34"/>
      <c r="EQP94" s="34"/>
      <c r="EQQ94" s="34"/>
      <c r="EQR94" s="34"/>
      <c r="EQS94" s="34"/>
      <c r="EQT94" s="34"/>
      <c r="EQU94" s="34"/>
      <c r="EQV94" s="34"/>
      <c r="EQW94" s="34"/>
      <c r="EQX94" s="34"/>
      <c r="EQY94" s="34"/>
      <c r="EQZ94" s="34"/>
      <c r="ERA94" s="34"/>
      <c r="ERB94" s="34"/>
      <c r="ERC94" s="34"/>
      <c r="ERD94" s="34"/>
      <c r="ERE94" s="34"/>
      <c r="ERF94" s="34"/>
      <c r="ERG94" s="34"/>
      <c r="ERH94" s="34"/>
      <c r="ERI94" s="34"/>
      <c r="ERJ94" s="34"/>
      <c r="ERK94" s="34"/>
      <c r="ERL94" s="34"/>
      <c r="ERM94" s="34"/>
      <c r="ERN94" s="34"/>
      <c r="ERO94" s="34"/>
      <c r="ERP94" s="34"/>
      <c r="ERQ94" s="34"/>
      <c r="ERR94" s="34"/>
      <c r="ERS94" s="34"/>
      <c r="ERT94" s="34"/>
      <c r="ERU94" s="34"/>
      <c r="ERV94" s="34"/>
      <c r="ERW94" s="34"/>
      <c r="ERX94" s="34"/>
      <c r="ERY94" s="34"/>
      <c r="ERZ94" s="34"/>
      <c r="ESA94" s="34"/>
      <c r="ESB94" s="34"/>
      <c r="ESC94" s="34"/>
      <c r="ESD94" s="34"/>
      <c r="ESE94" s="34"/>
      <c r="ESF94" s="34"/>
      <c r="ESG94" s="34"/>
      <c r="ESH94" s="34"/>
      <c r="ESI94" s="34"/>
      <c r="ESJ94" s="34"/>
      <c r="ESK94" s="34"/>
      <c r="ESL94" s="34"/>
      <c r="ESM94" s="34"/>
      <c r="ESN94" s="34"/>
      <c r="ESO94" s="34"/>
      <c r="ESP94" s="34"/>
      <c r="ESQ94" s="34"/>
      <c r="ESR94" s="34"/>
      <c r="ESS94" s="34"/>
      <c r="EST94" s="34"/>
      <c r="ESU94" s="34"/>
      <c r="ESV94" s="34"/>
      <c r="ESW94" s="34"/>
      <c r="ESX94" s="34"/>
      <c r="ESY94" s="34"/>
      <c r="ESZ94" s="34"/>
      <c r="ETA94" s="34"/>
      <c r="ETB94" s="34"/>
      <c r="ETC94" s="34"/>
      <c r="ETD94" s="34"/>
      <c r="ETE94" s="34"/>
      <c r="ETF94" s="34"/>
      <c r="ETG94" s="34"/>
      <c r="ETH94" s="34"/>
      <c r="ETI94" s="34"/>
      <c r="ETJ94" s="34"/>
      <c r="ETK94" s="34"/>
      <c r="ETL94" s="34"/>
      <c r="ETM94" s="34"/>
      <c r="ETN94" s="34"/>
      <c r="ETO94" s="34"/>
      <c r="ETP94" s="34"/>
      <c r="ETQ94" s="34"/>
      <c r="ETR94" s="34"/>
      <c r="ETS94" s="34"/>
      <c r="ETT94" s="34"/>
      <c r="ETU94" s="34"/>
      <c r="ETV94" s="34"/>
      <c r="ETW94" s="34"/>
      <c r="ETX94" s="34"/>
      <c r="ETY94" s="34"/>
      <c r="ETZ94" s="34"/>
      <c r="EUA94" s="34"/>
      <c r="EUB94" s="34"/>
      <c r="EUC94" s="34"/>
      <c r="EUD94" s="34"/>
      <c r="EUE94" s="34"/>
      <c r="EUF94" s="34"/>
      <c r="EUG94" s="34"/>
      <c r="EUH94" s="34"/>
      <c r="EUI94" s="34"/>
      <c r="EUJ94" s="34"/>
      <c r="EUK94" s="34"/>
      <c r="EUL94" s="34"/>
      <c r="EUM94" s="34"/>
      <c r="EUN94" s="34"/>
      <c r="EUO94" s="34"/>
      <c r="EUP94" s="34"/>
      <c r="EUQ94" s="34"/>
      <c r="EUR94" s="34"/>
      <c r="EUS94" s="34"/>
      <c r="EUT94" s="34"/>
      <c r="EUU94" s="34"/>
      <c r="EUV94" s="34"/>
      <c r="EUW94" s="34"/>
      <c r="EUX94" s="34"/>
      <c r="EUY94" s="34"/>
      <c r="EUZ94" s="34"/>
      <c r="EVA94" s="34"/>
      <c r="EVB94" s="34"/>
      <c r="EVC94" s="34"/>
      <c r="EVD94" s="34"/>
      <c r="EVE94" s="34"/>
      <c r="EVF94" s="34"/>
      <c r="EVG94" s="34"/>
      <c r="EVH94" s="34"/>
      <c r="EVI94" s="34"/>
      <c r="EVJ94" s="34"/>
      <c r="EVK94" s="34"/>
      <c r="EVL94" s="34"/>
      <c r="EVM94" s="34"/>
      <c r="EVN94" s="34"/>
      <c r="EVO94" s="34"/>
      <c r="EVP94" s="34"/>
      <c r="EVQ94" s="34"/>
      <c r="EVR94" s="34"/>
      <c r="EVS94" s="34"/>
      <c r="EVT94" s="34"/>
      <c r="EVU94" s="34"/>
      <c r="EVV94" s="34"/>
      <c r="EVW94" s="34"/>
      <c r="EVX94" s="34"/>
      <c r="EVY94" s="34"/>
      <c r="EVZ94" s="34"/>
      <c r="EWA94" s="34"/>
      <c r="EWB94" s="34"/>
      <c r="EWC94" s="34"/>
      <c r="EWD94" s="34"/>
      <c r="EWE94" s="34"/>
      <c r="EWF94" s="34"/>
      <c r="EWG94" s="34"/>
      <c r="EWH94" s="34"/>
      <c r="EWI94" s="34"/>
      <c r="EWJ94" s="34"/>
      <c r="EWK94" s="34"/>
      <c r="EWL94" s="34"/>
      <c r="EWM94" s="34"/>
      <c r="EWN94" s="34"/>
      <c r="EWO94" s="34"/>
      <c r="EWP94" s="34"/>
      <c r="EWQ94" s="34"/>
      <c r="EWR94" s="34"/>
      <c r="EWS94" s="34"/>
      <c r="EWT94" s="34"/>
      <c r="EWU94" s="34"/>
      <c r="EWV94" s="34"/>
      <c r="EWW94" s="34"/>
      <c r="EWX94" s="34"/>
      <c r="EWY94" s="34"/>
      <c r="EWZ94" s="34"/>
      <c r="EXA94" s="34"/>
      <c r="EXB94" s="34"/>
      <c r="EXC94" s="34"/>
      <c r="EXD94" s="34"/>
      <c r="EXE94" s="34"/>
      <c r="EXF94" s="34"/>
      <c r="EXG94" s="34"/>
      <c r="EXH94" s="34"/>
      <c r="EXI94" s="34"/>
      <c r="EXJ94" s="34"/>
      <c r="EXK94" s="34"/>
      <c r="EXL94" s="34"/>
      <c r="EXM94" s="34"/>
      <c r="EXN94" s="34"/>
      <c r="EXO94" s="34"/>
      <c r="EXP94" s="34"/>
      <c r="EXQ94" s="34"/>
      <c r="EXR94" s="34"/>
      <c r="EXS94" s="34"/>
      <c r="EXT94" s="34"/>
      <c r="EXU94" s="34"/>
      <c r="EXV94" s="34"/>
      <c r="EXW94" s="34"/>
      <c r="EXX94" s="34"/>
      <c r="EXY94" s="34"/>
      <c r="EXZ94" s="34"/>
      <c r="EYA94" s="34"/>
      <c r="EYB94" s="34"/>
      <c r="EYC94" s="34"/>
      <c r="EYD94" s="34"/>
      <c r="EYE94" s="34"/>
      <c r="EYF94" s="34"/>
      <c r="EYG94" s="34"/>
      <c r="EYH94" s="34"/>
      <c r="EYI94" s="34"/>
      <c r="EYJ94" s="34"/>
      <c r="EYK94" s="34"/>
      <c r="EYL94" s="34"/>
      <c r="EYM94" s="34"/>
      <c r="EYN94" s="34"/>
      <c r="EYO94" s="34"/>
      <c r="EYP94" s="34"/>
      <c r="EYQ94" s="34"/>
      <c r="EYR94" s="34"/>
      <c r="EYS94" s="34"/>
      <c r="EYT94" s="34"/>
      <c r="EYU94" s="34"/>
      <c r="EYV94" s="34"/>
      <c r="EYW94" s="34"/>
      <c r="EYX94" s="34"/>
      <c r="EYY94" s="34"/>
      <c r="EYZ94" s="34"/>
      <c r="EZA94" s="34"/>
      <c r="EZB94" s="34"/>
      <c r="EZC94" s="34"/>
      <c r="EZD94" s="34"/>
      <c r="EZE94" s="34"/>
      <c r="EZF94" s="34"/>
      <c r="EZG94" s="34"/>
      <c r="EZH94" s="34"/>
      <c r="EZI94" s="34"/>
      <c r="EZJ94" s="34"/>
      <c r="EZK94" s="34"/>
      <c r="EZL94" s="34"/>
      <c r="EZM94" s="34"/>
      <c r="EZN94" s="34"/>
      <c r="EZO94" s="34"/>
      <c r="EZP94" s="34"/>
      <c r="EZQ94" s="34"/>
      <c r="EZR94" s="34"/>
      <c r="EZS94" s="34"/>
      <c r="EZT94" s="34"/>
      <c r="EZU94" s="34"/>
      <c r="EZV94" s="34"/>
      <c r="EZW94" s="34"/>
      <c r="EZX94" s="34"/>
      <c r="EZY94" s="34"/>
      <c r="EZZ94" s="34"/>
      <c r="FAA94" s="34"/>
      <c r="FAB94" s="34"/>
      <c r="FAC94" s="34"/>
      <c r="FAD94" s="34"/>
      <c r="FAE94" s="34"/>
      <c r="FAF94" s="34"/>
      <c r="FAG94" s="34"/>
      <c r="FAH94" s="34"/>
      <c r="FAI94" s="34"/>
      <c r="FAJ94" s="34"/>
      <c r="FAK94" s="34"/>
      <c r="FAL94" s="34"/>
      <c r="FAM94" s="34"/>
      <c r="FAN94" s="34"/>
      <c r="FAO94" s="34"/>
      <c r="FAP94" s="34"/>
      <c r="FAQ94" s="34"/>
      <c r="FAR94" s="34"/>
      <c r="FAS94" s="34"/>
      <c r="FAT94" s="34"/>
      <c r="FAU94" s="34"/>
      <c r="FAV94" s="34"/>
      <c r="FAW94" s="34"/>
      <c r="FAX94" s="34"/>
      <c r="FAY94" s="34"/>
      <c r="FAZ94" s="34"/>
      <c r="FBA94" s="34"/>
      <c r="FBB94" s="34"/>
      <c r="FBC94" s="34"/>
      <c r="FBD94" s="34"/>
      <c r="FBE94" s="34"/>
      <c r="FBF94" s="34"/>
      <c r="FBG94" s="34"/>
      <c r="FBH94" s="34"/>
      <c r="FBI94" s="34"/>
      <c r="FBJ94" s="34"/>
      <c r="FBK94" s="34"/>
      <c r="FBL94" s="34"/>
      <c r="FBM94" s="34"/>
      <c r="FBN94" s="34"/>
      <c r="FBO94" s="34"/>
      <c r="FBP94" s="34"/>
      <c r="FBQ94" s="34"/>
      <c r="FBR94" s="34"/>
      <c r="FBS94" s="34"/>
      <c r="FBT94" s="34"/>
      <c r="FBU94" s="34"/>
      <c r="FBV94" s="34"/>
      <c r="FBW94" s="34"/>
      <c r="FBX94" s="34"/>
      <c r="FBY94" s="34"/>
      <c r="FBZ94" s="34"/>
      <c r="FCA94" s="34"/>
      <c r="FCB94" s="34"/>
      <c r="FCC94" s="34"/>
      <c r="FCD94" s="34"/>
      <c r="FCE94" s="34"/>
      <c r="FCF94" s="34"/>
      <c r="FCG94" s="34"/>
      <c r="FCH94" s="34"/>
      <c r="FCI94" s="34"/>
      <c r="FCJ94" s="34"/>
      <c r="FCK94" s="34"/>
      <c r="FCL94" s="34"/>
      <c r="FCM94" s="34"/>
      <c r="FCN94" s="34"/>
      <c r="FCO94" s="34"/>
      <c r="FCP94" s="34"/>
      <c r="FCQ94" s="34"/>
      <c r="FCR94" s="34"/>
      <c r="FCS94" s="34"/>
      <c r="FCT94" s="34"/>
      <c r="FCU94" s="34"/>
      <c r="FCV94" s="34"/>
      <c r="FCW94" s="34"/>
      <c r="FCX94" s="34"/>
      <c r="FCY94" s="34"/>
      <c r="FCZ94" s="34"/>
      <c r="FDA94" s="34"/>
      <c r="FDB94" s="34"/>
      <c r="FDC94" s="34"/>
      <c r="FDD94" s="34"/>
      <c r="FDE94" s="34"/>
      <c r="FDF94" s="34"/>
      <c r="FDG94" s="34"/>
      <c r="FDH94" s="34"/>
      <c r="FDI94" s="34"/>
      <c r="FDJ94" s="34"/>
      <c r="FDK94" s="34"/>
      <c r="FDL94" s="34"/>
      <c r="FDM94" s="34"/>
      <c r="FDN94" s="34"/>
      <c r="FDO94" s="34"/>
      <c r="FDP94" s="34"/>
      <c r="FDQ94" s="34"/>
      <c r="FDR94" s="34"/>
      <c r="FDS94" s="34"/>
      <c r="FDT94" s="34"/>
      <c r="FDU94" s="34"/>
      <c r="FDV94" s="34"/>
      <c r="FDW94" s="34"/>
      <c r="FDX94" s="34"/>
      <c r="FDY94" s="34"/>
      <c r="FDZ94" s="34"/>
      <c r="FEA94" s="34"/>
      <c r="FEB94" s="34"/>
      <c r="FEC94" s="34"/>
      <c r="FED94" s="34"/>
      <c r="FEE94" s="34"/>
      <c r="FEF94" s="34"/>
      <c r="FEG94" s="34"/>
      <c r="FEH94" s="34"/>
      <c r="FEI94" s="34"/>
      <c r="FEJ94" s="34"/>
      <c r="FEK94" s="34"/>
      <c r="FEL94" s="34"/>
      <c r="FEM94" s="34"/>
      <c r="FEN94" s="34"/>
      <c r="FEO94" s="34"/>
      <c r="FEP94" s="34"/>
      <c r="FEQ94" s="34"/>
      <c r="FER94" s="34"/>
      <c r="FES94" s="34"/>
      <c r="FET94" s="34"/>
      <c r="FEU94" s="34"/>
      <c r="FEV94" s="34"/>
      <c r="FEW94" s="34"/>
      <c r="FEX94" s="34"/>
      <c r="FEY94" s="34"/>
      <c r="FEZ94" s="34"/>
      <c r="FFA94" s="34"/>
      <c r="FFB94" s="34"/>
      <c r="FFC94" s="34"/>
      <c r="FFD94" s="34"/>
      <c r="FFE94" s="34"/>
      <c r="FFF94" s="34"/>
      <c r="FFG94" s="34"/>
      <c r="FFH94" s="34"/>
      <c r="FFI94" s="34"/>
      <c r="FFJ94" s="34"/>
      <c r="FFK94" s="34"/>
      <c r="FFL94" s="34"/>
      <c r="FFM94" s="34"/>
      <c r="FFN94" s="34"/>
      <c r="FFO94" s="34"/>
      <c r="FFP94" s="34"/>
      <c r="FFQ94" s="34"/>
      <c r="FFR94" s="34"/>
      <c r="FFS94" s="34"/>
      <c r="FFT94" s="34"/>
      <c r="FFU94" s="34"/>
      <c r="FFV94" s="34"/>
      <c r="FFW94" s="34"/>
      <c r="FFX94" s="34"/>
      <c r="FFY94" s="34"/>
      <c r="FFZ94" s="34"/>
      <c r="FGA94" s="34"/>
      <c r="FGB94" s="34"/>
      <c r="FGC94" s="34"/>
      <c r="FGD94" s="34"/>
      <c r="FGE94" s="34"/>
      <c r="FGF94" s="34"/>
      <c r="FGG94" s="34"/>
      <c r="FGH94" s="34"/>
      <c r="FGI94" s="34"/>
      <c r="FGJ94" s="34"/>
      <c r="FGK94" s="34"/>
      <c r="FGL94" s="34"/>
      <c r="FGM94" s="34"/>
      <c r="FGN94" s="34"/>
      <c r="FGO94" s="34"/>
      <c r="FGP94" s="34"/>
      <c r="FGQ94" s="34"/>
      <c r="FGR94" s="34"/>
      <c r="FGS94" s="34"/>
      <c r="FGT94" s="34"/>
      <c r="FGU94" s="34"/>
      <c r="FGV94" s="34"/>
      <c r="FGW94" s="34"/>
      <c r="FGX94" s="34"/>
      <c r="FGY94" s="34"/>
      <c r="FGZ94" s="34"/>
      <c r="FHA94" s="34"/>
      <c r="FHB94" s="34"/>
      <c r="FHC94" s="34"/>
      <c r="FHD94" s="34"/>
      <c r="FHE94" s="34"/>
      <c r="FHF94" s="34"/>
      <c r="FHG94" s="34"/>
      <c r="FHH94" s="34"/>
      <c r="FHI94" s="34"/>
      <c r="FHJ94" s="34"/>
      <c r="FHK94" s="34"/>
      <c r="FHL94" s="34"/>
      <c r="FHM94" s="34"/>
      <c r="FHN94" s="34"/>
      <c r="FHO94" s="34"/>
      <c r="FHP94" s="34"/>
      <c r="FHQ94" s="34"/>
      <c r="FHR94" s="34"/>
      <c r="FHS94" s="34"/>
      <c r="FHT94" s="34"/>
      <c r="FHU94" s="34"/>
      <c r="FHV94" s="34"/>
      <c r="FHW94" s="34"/>
      <c r="FHX94" s="34"/>
      <c r="FHY94" s="34"/>
      <c r="FHZ94" s="34"/>
      <c r="FIA94" s="34"/>
      <c r="FIB94" s="34"/>
      <c r="FIC94" s="34"/>
      <c r="FID94" s="34"/>
      <c r="FIE94" s="34"/>
      <c r="FIF94" s="34"/>
      <c r="FIG94" s="34"/>
      <c r="FIH94" s="34"/>
      <c r="FII94" s="34"/>
      <c r="FIJ94" s="34"/>
      <c r="FIK94" s="34"/>
      <c r="FIL94" s="34"/>
      <c r="FIM94" s="34"/>
      <c r="FIN94" s="34"/>
      <c r="FIO94" s="34"/>
      <c r="FIP94" s="34"/>
      <c r="FIQ94" s="34"/>
      <c r="FIR94" s="34"/>
      <c r="FIS94" s="34"/>
      <c r="FIT94" s="34"/>
      <c r="FIU94" s="34"/>
      <c r="FIV94" s="34"/>
      <c r="FIW94" s="34"/>
      <c r="FIX94" s="34"/>
      <c r="FIY94" s="34"/>
      <c r="FIZ94" s="34"/>
      <c r="FJA94" s="34"/>
      <c r="FJB94" s="34"/>
      <c r="FJC94" s="34"/>
      <c r="FJD94" s="34"/>
      <c r="FJE94" s="34"/>
      <c r="FJF94" s="34"/>
      <c r="FJG94" s="34"/>
      <c r="FJH94" s="34"/>
      <c r="FJI94" s="34"/>
      <c r="FJJ94" s="34"/>
      <c r="FJK94" s="34"/>
      <c r="FJL94" s="34"/>
      <c r="FJM94" s="34"/>
      <c r="FJN94" s="34"/>
      <c r="FJO94" s="34"/>
      <c r="FJP94" s="34"/>
      <c r="FJQ94" s="34"/>
      <c r="FJR94" s="34"/>
      <c r="FJS94" s="34"/>
      <c r="FJT94" s="34"/>
      <c r="FJU94" s="34"/>
      <c r="FJV94" s="34"/>
      <c r="FJW94" s="34"/>
      <c r="FJX94" s="34"/>
      <c r="FJY94" s="34"/>
      <c r="FJZ94" s="34"/>
      <c r="FKA94" s="34"/>
      <c r="FKB94" s="34"/>
      <c r="FKC94" s="34"/>
      <c r="FKD94" s="34"/>
      <c r="FKE94" s="34"/>
      <c r="FKF94" s="34"/>
      <c r="FKG94" s="34"/>
      <c r="FKH94" s="34"/>
      <c r="FKI94" s="34"/>
      <c r="FKJ94" s="34"/>
      <c r="FKK94" s="34"/>
      <c r="FKL94" s="34"/>
      <c r="FKM94" s="34"/>
      <c r="FKN94" s="34"/>
      <c r="FKO94" s="34"/>
      <c r="FKP94" s="34"/>
      <c r="FKQ94" s="34"/>
      <c r="FKR94" s="34"/>
      <c r="FKS94" s="34"/>
      <c r="FKT94" s="34"/>
      <c r="FKU94" s="34"/>
      <c r="FKV94" s="34"/>
      <c r="FKW94" s="34"/>
      <c r="FKX94" s="34"/>
      <c r="FKY94" s="34"/>
      <c r="FKZ94" s="34"/>
      <c r="FLA94" s="34"/>
      <c r="FLB94" s="34"/>
      <c r="FLC94" s="34"/>
      <c r="FLD94" s="34"/>
      <c r="FLE94" s="34"/>
      <c r="FLF94" s="34"/>
      <c r="FLG94" s="34"/>
      <c r="FLH94" s="34"/>
      <c r="FLI94" s="34"/>
      <c r="FLJ94" s="34"/>
      <c r="FLK94" s="34"/>
      <c r="FLL94" s="34"/>
      <c r="FLM94" s="34"/>
      <c r="FLN94" s="34"/>
      <c r="FLO94" s="34"/>
      <c r="FLP94" s="34"/>
      <c r="FLQ94" s="34"/>
      <c r="FLR94" s="34"/>
      <c r="FLS94" s="34"/>
      <c r="FLT94" s="34"/>
      <c r="FLU94" s="34"/>
      <c r="FLV94" s="34"/>
      <c r="FLW94" s="34"/>
      <c r="FLX94" s="34"/>
      <c r="FLY94" s="34"/>
      <c r="FLZ94" s="34"/>
      <c r="FMA94" s="34"/>
      <c r="FMB94" s="34"/>
      <c r="FMC94" s="34"/>
      <c r="FMD94" s="34"/>
      <c r="FME94" s="34"/>
      <c r="FMF94" s="34"/>
      <c r="FMG94" s="34"/>
      <c r="FMH94" s="34"/>
      <c r="FMI94" s="34"/>
      <c r="FMJ94" s="34"/>
      <c r="FMK94" s="34"/>
      <c r="FML94" s="34"/>
      <c r="FMM94" s="34"/>
      <c r="FMN94" s="34"/>
      <c r="FMO94" s="34"/>
      <c r="FMP94" s="34"/>
      <c r="FMQ94" s="34"/>
      <c r="FMR94" s="34"/>
      <c r="FMS94" s="34"/>
      <c r="FMT94" s="34"/>
      <c r="FMU94" s="34"/>
      <c r="FMV94" s="34"/>
      <c r="FMW94" s="34"/>
      <c r="FMX94" s="34"/>
      <c r="FMY94" s="34"/>
      <c r="FMZ94" s="34"/>
      <c r="FNA94" s="34"/>
      <c r="FNB94" s="34"/>
      <c r="FNC94" s="34"/>
      <c r="FND94" s="34"/>
      <c r="FNE94" s="34"/>
      <c r="FNF94" s="34"/>
      <c r="FNG94" s="34"/>
      <c r="FNH94" s="34"/>
      <c r="FNI94" s="34"/>
      <c r="FNJ94" s="34"/>
      <c r="FNK94" s="34"/>
      <c r="FNL94" s="34"/>
      <c r="FNM94" s="34"/>
      <c r="FNN94" s="34"/>
      <c r="FNO94" s="34"/>
      <c r="FNP94" s="34"/>
      <c r="FNQ94" s="34"/>
      <c r="FNR94" s="34"/>
      <c r="FNS94" s="34"/>
      <c r="FNT94" s="34"/>
      <c r="FNU94" s="34"/>
      <c r="FNV94" s="34"/>
      <c r="FNW94" s="34"/>
      <c r="FNX94" s="34"/>
      <c r="FNY94" s="34"/>
      <c r="FNZ94" s="34"/>
      <c r="FOA94" s="34"/>
      <c r="FOB94" s="34"/>
      <c r="FOC94" s="34"/>
      <c r="FOD94" s="34"/>
      <c r="FOE94" s="34"/>
      <c r="FOF94" s="34"/>
      <c r="FOG94" s="34"/>
      <c r="FOH94" s="34"/>
      <c r="FOI94" s="34"/>
      <c r="FOJ94" s="34"/>
      <c r="FOK94" s="34"/>
      <c r="FOL94" s="34"/>
      <c r="FOM94" s="34"/>
      <c r="FON94" s="34"/>
      <c r="FOO94" s="34"/>
      <c r="FOP94" s="34"/>
      <c r="FOQ94" s="34"/>
      <c r="FOR94" s="34"/>
      <c r="FOS94" s="34"/>
      <c r="FOT94" s="34"/>
      <c r="FOU94" s="34"/>
      <c r="FOV94" s="34"/>
      <c r="FOW94" s="34"/>
      <c r="FOX94" s="34"/>
      <c r="FOY94" s="34"/>
      <c r="FOZ94" s="34"/>
      <c r="FPA94" s="34"/>
      <c r="FPB94" s="34"/>
      <c r="FPC94" s="34"/>
      <c r="FPD94" s="34"/>
      <c r="FPE94" s="34"/>
      <c r="FPF94" s="34"/>
      <c r="FPG94" s="34"/>
      <c r="FPH94" s="34"/>
      <c r="FPI94" s="34"/>
      <c r="FPJ94" s="34"/>
      <c r="FPK94" s="34"/>
      <c r="FPL94" s="34"/>
      <c r="FPM94" s="34"/>
      <c r="FPN94" s="34"/>
      <c r="FPO94" s="34"/>
      <c r="FPP94" s="34"/>
      <c r="FPQ94" s="34"/>
      <c r="FPR94" s="34"/>
      <c r="FPS94" s="34"/>
      <c r="FPT94" s="34"/>
      <c r="FPU94" s="34"/>
      <c r="FPV94" s="34"/>
      <c r="FPW94" s="34"/>
      <c r="FPX94" s="34"/>
      <c r="FPY94" s="34"/>
      <c r="FPZ94" s="34"/>
      <c r="FQA94" s="34"/>
      <c r="FQB94" s="34"/>
      <c r="FQC94" s="34"/>
      <c r="FQD94" s="34"/>
      <c r="FQE94" s="34"/>
      <c r="FQF94" s="34"/>
      <c r="FQG94" s="34"/>
      <c r="FQH94" s="34"/>
      <c r="FQI94" s="34"/>
      <c r="FQJ94" s="34"/>
      <c r="FQK94" s="34"/>
      <c r="FQL94" s="34"/>
      <c r="FQM94" s="34"/>
      <c r="FQN94" s="34"/>
      <c r="FQO94" s="34"/>
      <c r="FQP94" s="34"/>
      <c r="FQQ94" s="34"/>
      <c r="FQR94" s="34"/>
      <c r="FQS94" s="34"/>
      <c r="FQT94" s="34"/>
      <c r="FQU94" s="34"/>
      <c r="FQV94" s="34"/>
      <c r="FQW94" s="34"/>
      <c r="FQX94" s="34"/>
      <c r="FQY94" s="34"/>
      <c r="FQZ94" s="34"/>
      <c r="FRA94" s="34"/>
      <c r="FRB94" s="34"/>
      <c r="FRC94" s="34"/>
      <c r="FRD94" s="34"/>
      <c r="FRE94" s="34"/>
      <c r="FRF94" s="34"/>
      <c r="FRG94" s="34"/>
      <c r="FRH94" s="34"/>
      <c r="FRI94" s="34"/>
      <c r="FRJ94" s="34"/>
      <c r="FRK94" s="34"/>
      <c r="FRL94" s="34"/>
      <c r="FRM94" s="34"/>
      <c r="FRN94" s="34"/>
      <c r="FRO94" s="34"/>
      <c r="FRP94" s="34"/>
      <c r="FRQ94" s="34"/>
      <c r="FRR94" s="34"/>
      <c r="FRS94" s="34"/>
      <c r="FRT94" s="34"/>
      <c r="FRU94" s="34"/>
      <c r="FRV94" s="34"/>
      <c r="FRW94" s="34"/>
      <c r="FRX94" s="34"/>
      <c r="FRY94" s="34"/>
      <c r="FRZ94" s="34"/>
      <c r="FSA94" s="34"/>
      <c r="FSB94" s="34"/>
      <c r="FSC94" s="34"/>
      <c r="FSD94" s="34"/>
      <c r="FSE94" s="34"/>
      <c r="FSF94" s="34"/>
      <c r="FSG94" s="34"/>
      <c r="FSH94" s="34"/>
      <c r="FSI94" s="34"/>
      <c r="FSJ94" s="34"/>
      <c r="FSK94" s="34"/>
      <c r="FSL94" s="34"/>
      <c r="FSM94" s="34"/>
      <c r="FSN94" s="34"/>
      <c r="FSO94" s="34"/>
      <c r="FSP94" s="34"/>
      <c r="FSQ94" s="34"/>
      <c r="FSR94" s="34"/>
      <c r="FSS94" s="34"/>
      <c r="FST94" s="34"/>
      <c r="FSU94" s="34"/>
      <c r="FSV94" s="34"/>
      <c r="FSW94" s="34"/>
      <c r="FSX94" s="34"/>
      <c r="FSY94" s="34"/>
      <c r="FSZ94" s="34"/>
      <c r="FTA94" s="34"/>
      <c r="FTB94" s="34"/>
      <c r="FTC94" s="34"/>
      <c r="FTD94" s="34"/>
      <c r="FTE94" s="34"/>
      <c r="FTF94" s="34"/>
      <c r="FTG94" s="34"/>
      <c r="FTH94" s="34"/>
      <c r="FTI94" s="34"/>
      <c r="FTJ94" s="34"/>
      <c r="FTK94" s="34"/>
      <c r="FTL94" s="34"/>
      <c r="FTM94" s="34"/>
      <c r="FTN94" s="34"/>
      <c r="FTO94" s="34"/>
      <c r="FTP94" s="34"/>
      <c r="FTQ94" s="34"/>
      <c r="FTR94" s="34"/>
      <c r="FTS94" s="34"/>
      <c r="FTT94" s="34"/>
      <c r="FTU94" s="34"/>
      <c r="FTV94" s="34"/>
      <c r="FTW94" s="34"/>
      <c r="FTX94" s="34"/>
      <c r="FTY94" s="34"/>
      <c r="FTZ94" s="34"/>
      <c r="FUA94" s="34"/>
      <c r="FUB94" s="34"/>
      <c r="FUC94" s="34"/>
      <c r="FUD94" s="34"/>
      <c r="FUE94" s="34"/>
      <c r="FUF94" s="34"/>
      <c r="FUG94" s="34"/>
      <c r="FUH94" s="34"/>
      <c r="FUI94" s="34"/>
      <c r="FUJ94" s="34"/>
      <c r="FUK94" s="34"/>
      <c r="FUL94" s="34"/>
      <c r="FUM94" s="34"/>
      <c r="FUN94" s="34"/>
      <c r="FUO94" s="34"/>
      <c r="FUP94" s="34"/>
      <c r="FUQ94" s="34"/>
      <c r="FUR94" s="34"/>
      <c r="FUS94" s="34"/>
      <c r="FUT94" s="34"/>
      <c r="FUU94" s="34"/>
      <c r="FUV94" s="34"/>
      <c r="FUW94" s="34"/>
      <c r="FUX94" s="34"/>
      <c r="FUY94" s="34"/>
      <c r="FUZ94" s="34"/>
      <c r="FVA94" s="34"/>
      <c r="FVB94" s="34"/>
      <c r="FVC94" s="34"/>
      <c r="FVD94" s="34"/>
      <c r="FVE94" s="34"/>
      <c r="FVF94" s="34"/>
      <c r="FVG94" s="34"/>
      <c r="FVH94" s="34"/>
      <c r="FVI94" s="34"/>
      <c r="FVJ94" s="34"/>
      <c r="FVK94" s="34"/>
      <c r="FVL94" s="34"/>
      <c r="FVM94" s="34"/>
      <c r="FVN94" s="34"/>
      <c r="FVO94" s="34"/>
      <c r="FVP94" s="34"/>
      <c r="FVQ94" s="34"/>
      <c r="FVR94" s="34"/>
      <c r="FVS94" s="34"/>
      <c r="FVT94" s="34"/>
      <c r="FVU94" s="34"/>
      <c r="FVV94" s="34"/>
      <c r="FVW94" s="34"/>
      <c r="FVX94" s="34"/>
      <c r="FVY94" s="34"/>
      <c r="FVZ94" s="34"/>
      <c r="FWA94" s="34"/>
      <c r="FWB94" s="34"/>
      <c r="FWC94" s="34"/>
      <c r="FWD94" s="34"/>
      <c r="FWE94" s="34"/>
      <c r="FWF94" s="34"/>
      <c r="FWG94" s="34"/>
      <c r="FWH94" s="34"/>
      <c r="FWI94" s="34"/>
      <c r="FWJ94" s="34"/>
      <c r="FWK94" s="34"/>
      <c r="FWL94" s="34"/>
      <c r="FWM94" s="34"/>
      <c r="FWN94" s="34"/>
      <c r="FWO94" s="34"/>
      <c r="FWP94" s="34"/>
      <c r="FWQ94" s="34"/>
      <c r="FWR94" s="34"/>
      <c r="FWS94" s="34"/>
      <c r="FWT94" s="34"/>
      <c r="FWU94" s="34"/>
      <c r="FWV94" s="34"/>
      <c r="FWW94" s="34"/>
      <c r="FWX94" s="34"/>
      <c r="FWY94" s="34"/>
      <c r="FWZ94" s="34"/>
      <c r="FXA94" s="34"/>
      <c r="FXB94" s="34"/>
      <c r="FXC94" s="34"/>
      <c r="FXD94" s="34"/>
      <c r="FXE94" s="34"/>
      <c r="FXF94" s="34"/>
      <c r="FXG94" s="34"/>
      <c r="FXH94" s="34"/>
      <c r="FXI94" s="34"/>
      <c r="FXJ94" s="34"/>
      <c r="FXK94" s="34"/>
      <c r="FXL94" s="34"/>
      <c r="FXM94" s="34"/>
      <c r="FXN94" s="34"/>
      <c r="FXO94" s="34"/>
      <c r="FXP94" s="34"/>
      <c r="FXQ94" s="34"/>
      <c r="FXR94" s="34"/>
      <c r="FXS94" s="34"/>
      <c r="FXT94" s="34"/>
      <c r="FXU94" s="34"/>
      <c r="FXV94" s="34"/>
      <c r="FXW94" s="34"/>
      <c r="FXX94" s="34"/>
      <c r="FXY94" s="34"/>
      <c r="FXZ94" s="34"/>
      <c r="FYA94" s="34"/>
      <c r="FYB94" s="34"/>
      <c r="FYC94" s="34"/>
      <c r="FYD94" s="34"/>
      <c r="FYE94" s="34"/>
      <c r="FYF94" s="34"/>
      <c r="FYG94" s="34"/>
      <c r="FYH94" s="34"/>
      <c r="FYI94" s="34"/>
      <c r="FYJ94" s="34"/>
      <c r="FYK94" s="34"/>
      <c r="FYL94" s="34"/>
      <c r="FYM94" s="34"/>
      <c r="FYN94" s="34"/>
      <c r="FYO94" s="34"/>
      <c r="FYP94" s="34"/>
      <c r="FYQ94" s="34"/>
      <c r="FYR94" s="34"/>
      <c r="FYS94" s="34"/>
      <c r="FYT94" s="34"/>
      <c r="FYU94" s="34"/>
      <c r="FYV94" s="34"/>
      <c r="FYW94" s="34"/>
      <c r="FYX94" s="34"/>
      <c r="FYY94" s="34"/>
      <c r="FYZ94" s="34"/>
      <c r="FZA94" s="34"/>
      <c r="FZB94" s="34"/>
      <c r="FZC94" s="34"/>
      <c r="FZD94" s="34"/>
      <c r="FZE94" s="34"/>
      <c r="FZF94" s="34"/>
      <c r="FZG94" s="34"/>
      <c r="FZH94" s="34"/>
      <c r="FZI94" s="34"/>
      <c r="FZJ94" s="34"/>
      <c r="FZK94" s="34"/>
      <c r="FZL94" s="34"/>
      <c r="FZM94" s="34"/>
      <c r="FZN94" s="34"/>
      <c r="FZO94" s="34"/>
      <c r="FZP94" s="34"/>
      <c r="FZQ94" s="34"/>
      <c r="FZR94" s="34"/>
      <c r="FZS94" s="34"/>
      <c r="FZT94" s="34"/>
      <c r="FZU94" s="34"/>
      <c r="FZV94" s="34"/>
      <c r="FZW94" s="34"/>
      <c r="FZX94" s="34"/>
      <c r="FZY94" s="34"/>
      <c r="FZZ94" s="34"/>
      <c r="GAA94" s="34"/>
      <c r="GAB94" s="34"/>
      <c r="GAC94" s="34"/>
      <c r="GAD94" s="34"/>
      <c r="GAE94" s="34"/>
      <c r="GAF94" s="34"/>
      <c r="GAG94" s="34"/>
      <c r="GAH94" s="34"/>
      <c r="GAI94" s="34"/>
      <c r="GAJ94" s="34"/>
      <c r="GAK94" s="34"/>
      <c r="GAL94" s="34"/>
      <c r="GAM94" s="34"/>
      <c r="GAN94" s="34"/>
      <c r="GAO94" s="34"/>
      <c r="GAP94" s="34"/>
      <c r="GAQ94" s="34"/>
      <c r="GAR94" s="34"/>
      <c r="GAS94" s="34"/>
      <c r="GAT94" s="34"/>
      <c r="GAU94" s="34"/>
      <c r="GAV94" s="34"/>
      <c r="GAW94" s="34"/>
      <c r="GAX94" s="34"/>
      <c r="GAY94" s="34"/>
      <c r="GAZ94" s="34"/>
      <c r="GBA94" s="34"/>
      <c r="GBB94" s="34"/>
      <c r="GBC94" s="34"/>
      <c r="GBD94" s="34"/>
      <c r="GBE94" s="34"/>
      <c r="GBF94" s="34"/>
      <c r="GBG94" s="34"/>
      <c r="GBH94" s="34"/>
      <c r="GBI94" s="34"/>
      <c r="GBJ94" s="34"/>
      <c r="GBK94" s="34"/>
      <c r="GBL94" s="34"/>
      <c r="GBM94" s="34"/>
      <c r="GBN94" s="34"/>
      <c r="GBO94" s="34"/>
      <c r="GBP94" s="34"/>
      <c r="GBQ94" s="34"/>
      <c r="GBR94" s="34"/>
      <c r="GBS94" s="34"/>
      <c r="GBT94" s="34"/>
      <c r="GBU94" s="34"/>
      <c r="GBV94" s="34"/>
      <c r="GBW94" s="34"/>
      <c r="GBX94" s="34"/>
      <c r="GBY94" s="34"/>
      <c r="GBZ94" s="34"/>
      <c r="GCA94" s="34"/>
      <c r="GCB94" s="34"/>
      <c r="GCC94" s="34"/>
      <c r="GCD94" s="34"/>
      <c r="GCE94" s="34"/>
      <c r="GCF94" s="34"/>
      <c r="GCG94" s="34"/>
      <c r="GCH94" s="34"/>
      <c r="GCI94" s="34"/>
      <c r="GCJ94" s="34"/>
      <c r="GCK94" s="34"/>
      <c r="GCL94" s="34"/>
      <c r="GCM94" s="34"/>
      <c r="GCN94" s="34"/>
      <c r="GCO94" s="34"/>
      <c r="GCP94" s="34"/>
      <c r="GCQ94" s="34"/>
      <c r="GCR94" s="34"/>
      <c r="GCS94" s="34"/>
      <c r="GCT94" s="34"/>
      <c r="GCU94" s="34"/>
      <c r="GCV94" s="34"/>
      <c r="GCW94" s="34"/>
      <c r="GCX94" s="34"/>
      <c r="GCY94" s="34"/>
      <c r="GCZ94" s="34"/>
      <c r="GDA94" s="34"/>
      <c r="GDB94" s="34"/>
      <c r="GDC94" s="34"/>
      <c r="GDD94" s="34"/>
      <c r="GDE94" s="34"/>
      <c r="GDF94" s="34"/>
      <c r="GDG94" s="34"/>
      <c r="GDH94" s="34"/>
      <c r="GDI94" s="34"/>
      <c r="GDJ94" s="34"/>
      <c r="GDK94" s="34"/>
      <c r="GDL94" s="34"/>
      <c r="GDM94" s="34"/>
      <c r="GDN94" s="34"/>
      <c r="GDO94" s="34"/>
      <c r="GDP94" s="34"/>
      <c r="GDQ94" s="34"/>
      <c r="GDR94" s="34"/>
      <c r="GDS94" s="34"/>
      <c r="GDT94" s="34"/>
      <c r="GDU94" s="34"/>
      <c r="GDV94" s="34"/>
      <c r="GDW94" s="34"/>
      <c r="GDX94" s="34"/>
      <c r="GDY94" s="34"/>
      <c r="GDZ94" s="34"/>
      <c r="GEA94" s="34"/>
      <c r="GEB94" s="34"/>
      <c r="GEC94" s="34"/>
      <c r="GED94" s="34"/>
      <c r="GEE94" s="34"/>
      <c r="GEF94" s="34"/>
      <c r="GEG94" s="34"/>
      <c r="GEH94" s="34"/>
      <c r="GEI94" s="34"/>
      <c r="GEJ94" s="34"/>
      <c r="GEK94" s="34"/>
      <c r="GEL94" s="34"/>
      <c r="GEM94" s="34"/>
      <c r="GEN94" s="34"/>
      <c r="GEO94" s="34"/>
      <c r="GEP94" s="34"/>
      <c r="GEQ94" s="34"/>
      <c r="GER94" s="34"/>
      <c r="GES94" s="34"/>
      <c r="GET94" s="34"/>
      <c r="GEU94" s="34"/>
      <c r="GEV94" s="34"/>
      <c r="GEW94" s="34"/>
      <c r="GEX94" s="34"/>
      <c r="GEY94" s="34"/>
      <c r="GEZ94" s="34"/>
      <c r="GFA94" s="34"/>
      <c r="GFB94" s="34"/>
      <c r="GFC94" s="34"/>
      <c r="GFD94" s="34"/>
      <c r="GFE94" s="34"/>
      <c r="GFF94" s="34"/>
      <c r="GFG94" s="34"/>
      <c r="GFH94" s="34"/>
      <c r="GFI94" s="34"/>
      <c r="GFJ94" s="34"/>
      <c r="GFK94" s="34"/>
      <c r="GFL94" s="34"/>
      <c r="GFM94" s="34"/>
      <c r="GFN94" s="34"/>
      <c r="GFO94" s="34"/>
      <c r="GFP94" s="34"/>
      <c r="GFQ94" s="34"/>
      <c r="GFR94" s="34"/>
      <c r="GFS94" s="34"/>
      <c r="GFT94" s="34"/>
      <c r="GFU94" s="34"/>
      <c r="GFV94" s="34"/>
      <c r="GFW94" s="34"/>
      <c r="GFX94" s="34"/>
      <c r="GFY94" s="34"/>
      <c r="GFZ94" s="34"/>
      <c r="GGA94" s="34"/>
      <c r="GGB94" s="34"/>
      <c r="GGC94" s="34"/>
      <c r="GGD94" s="34"/>
      <c r="GGE94" s="34"/>
      <c r="GGF94" s="34"/>
      <c r="GGG94" s="34"/>
      <c r="GGH94" s="34"/>
      <c r="GGI94" s="34"/>
      <c r="GGJ94" s="34"/>
      <c r="GGK94" s="34"/>
      <c r="GGL94" s="34"/>
      <c r="GGM94" s="34"/>
      <c r="GGN94" s="34"/>
      <c r="GGO94" s="34"/>
      <c r="GGP94" s="34"/>
      <c r="GGQ94" s="34"/>
      <c r="GGR94" s="34"/>
      <c r="GGS94" s="34"/>
      <c r="GGT94" s="34"/>
      <c r="GGU94" s="34"/>
      <c r="GGV94" s="34"/>
      <c r="GGW94" s="34"/>
      <c r="GGX94" s="34"/>
      <c r="GGY94" s="34"/>
      <c r="GGZ94" s="34"/>
      <c r="GHA94" s="34"/>
      <c r="GHB94" s="34"/>
      <c r="GHC94" s="34"/>
      <c r="GHD94" s="34"/>
      <c r="GHE94" s="34"/>
      <c r="GHF94" s="34"/>
      <c r="GHG94" s="34"/>
      <c r="GHH94" s="34"/>
      <c r="GHI94" s="34"/>
      <c r="GHJ94" s="34"/>
      <c r="GHK94" s="34"/>
      <c r="GHL94" s="34"/>
      <c r="GHM94" s="34"/>
      <c r="GHN94" s="34"/>
      <c r="GHO94" s="34"/>
      <c r="GHP94" s="34"/>
      <c r="GHQ94" s="34"/>
      <c r="GHR94" s="34"/>
      <c r="GHS94" s="34"/>
      <c r="GHT94" s="34"/>
      <c r="GHU94" s="34"/>
      <c r="GHV94" s="34"/>
      <c r="GHW94" s="34"/>
      <c r="GHX94" s="34"/>
      <c r="GHY94" s="34"/>
      <c r="GHZ94" s="34"/>
      <c r="GIA94" s="34"/>
      <c r="GIB94" s="34"/>
      <c r="GIC94" s="34"/>
      <c r="GID94" s="34"/>
      <c r="GIE94" s="34"/>
      <c r="GIF94" s="34"/>
      <c r="GIG94" s="34"/>
      <c r="GIH94" s="34"/>
      <c r="GII94" s="34"/>
      <c r="GIJ94" s="34"/>
      <c r="GIK94" s="34"/>
      <c r="GIL94" s="34"/>
      <c r="GIM94" s="34"/>
      <c r="GIN94" s="34"/>
      <c r="GIO94" s="34"/>
      <c r="GIP94" s="34"/>
      <c r="GIQ94" s="34"/>
      <c r="GIR94" s="34"/>
      <c r="GIS94" s="34"/>
      <c r="GIT94" s="34"/>
      <c r="GIU94" s="34"/>
      <c r="GIV94" s="34"/>
      <c r="GIW94" s="34"/>
      <c r="GIX94" s="34"/>
      <c r="GIY94" s="34"/>
      <c r="GIZ94" s="34"/>
      <c r="GJA94" s="34"/>
      <c r="GJB94" s="34"/>
      <c r="GJC94" s="34"/>
      <c r="GJD94" s="34"/>
      <c r="GJE94" s="34"/>
      <c r="GJF94" s="34"/>
      <c r="GJG94" s="34"/>
      <c r="GJH94" s="34"/>
      <c r="GJI94" s="34"/>
      <c r="GJJ94" s="34"/>
      <c r="GJK94" s="34"/>
      <c r="GJL94" s="34"/>
      <c r="GJM94" s="34"/>
      <c r="GJN94" s="34"/>
      <c r="GJO94" s="34"/>
      <c r="GJP94" s="34"/>
      <c r="GJQ94" s="34"/>
      <c r="GJR94" s="34"/>
      <c r="GJS94" s="34"/>
      <c r="GJT94" s="34"/>
      <c r="GJU94" s="34"/>
      <c r="GJV94" s="34"/>
      <c r="GJW94" s="34"/>
      <c r="GJX94" s="34"/>
      <c r="GJY94" s="34"/>
      <c r="GJZ94" s="34"/>
      <c r="GKA94" s="34"/>
      <c r="GKB94" s="34"/>
      <c r="GKC94" s="34"/>
      <c r="GKD94" s="34"/>
      <c r="GKE94" s="34"/>
      <c r="GKF94" s="34"/>
      <c r="GKG94" s="34"/>
      <c r="GKH94" s="34"/>
      <c r="GKI94" s="34"/>
      <c r="GKJ94" s="34"/>
      <c r="GKK94" s="34"/>
      <c r="GKL94" s="34"/>
      <c r="GKM94" s="34"/>
      <c r="GKN94" s="34"/>
      <c r="GKO94" s="34"/>
      <c r="GKP94" s="34"/>
      <c r="GKQ94" s="34"/>
      <c r="GKR94" s="34"/>
      <c r="GKS94" s="34"/>
      <c r="GKT94" s="34"/>
      <c r="GKU94" s="34"/>
      <c r="GKV94" s="34"/>
      <c r="GKW94" s="34"/>
      <c r="GKX94" s="34"/>
      <c r="GKY94" s="34"/>
      <c r="GKZ94" s="34"/>
      <c r="GLA94" s="34"/>
      <c r="GLB94" s="34"/>
      <c r="GLC94" s="34"/>
      <c r="GLD94" s="34"/>
      <c r="GLE94" s="34"/>
      <c r="GLF94" s="34"/>
      <c r="GLG94" s="34"/>
      <c r="GLH94" s="34"/>
      <c r="GLI94" s="34"/>
      <c r="GLJ94" s="34"/>
      <c r="GLK94" s="34"/>
      <c r="GLL94" s="34"/>
      <c r="GLM94" s="34"/>
      <c r="GLN94" s="34"/>
      <c r="GLO94" s="34"/>
      <c r="GLP94" s="34"/>
      <c r="GLQ94" s="34"/>
      <c r="GLR94" s="34"/>
      <c r="GLS94" s="34"/>
      <c r="GLT94" s="34"/>
      <c r="GLU94" s="34"/>
      <c r="GLV94" s="34"/>
      <c r="GLW94" s="34"/>
      <c r="GLX94" s="34"/>
      <c r="GLY94" s="34"/>
      <c r="GLZ94" s="34"/>
      <c r="GMA94" s="34"/>
      <c r="GMB94" s="34"/>
      <c r="GMC94" s="34"/>
      <c r="GMD94" s="34"/>
      <c r="GME94" s="34"/>
      <c r="GMF94" s="34"/>
      <c r="GMG94" s="34"/>
      <c r="GMH94" s="34"/>
      <c r="GMI94" s="34"/>
      <c r="GMJ94" s="34"/>
      <c r="GMK94" s="34"/>
      <c r="GML94" s="34"/>
      <c r="GMM94" s="34"/>
      <c r="GMN94" s="34"/>
      <c r="GMO94" s="34"/>
      <c r="GMP94" s="34"/>
      <c r="GMQ94" s="34"/>
      <c r="GMR94" s="34"/>
      <c r="GMS94" s="34"/>
      <c r="GMT94" s="34"/>
      <c r="GMU94" s="34"/>
      <c r="GMV94" s="34"/>
      <c r="GMW94" s="34"/>
      <c r="GMX94" s="34"/>
      <c r="GMY94" s="34"/>
      <c r="GMZ94" s="34"/>
      <c r="GNA94" s="34"/>
      <c r="GNB94" s="34"/>
      <c r="GNC94" s="34"/>
      <c r="GND94" s="34"/>
      <c r="GNE94" s="34"/>
      <c r="GNF94" s="34"/>
      <c r="GNG94" s="34"/>
      <c r="GNH94" s="34"/>
      <c r="GNI94" s="34"/>
      <c r="GNJ94" s="34"/>
      <c r="GNK94" s="34"/>
      <c r="GNL94" s="34"/>
      <c r="GNM94" s="34"/>
      <c r="GNN94" s="34"/>
      <c r="GNO94" s="34"/>
      <c r="GNP94" s="34"/>
      <c r="GNQ94" s="34"/>
      <c r="GNR94" s="34"/>
      <c r="GNS94" s="34"/>
      <c r="GNT94" s="34"/>
      <c r="GNU94" s="34"/>
      <c r="GNV94" s="34"/>
      <c r="GNW94" s="34"/>
      <c r="GNX94" s="34"/>
      <c r="GNY94" s="34"/>
      <c r="GNZ94" s="34"/>
      <c r="GOA94" s="34"/>
      <c r="GOB94" s="34"/>
      <c r="GOC94" s="34"/>
      <c r="GOD94" s="34"/>
      <c r="GOE94" s="34"/>
      <c r="GOF94" s="34"/>
      <c r="GOG94" s="34"/>
      <c r="GOH94" s="34"/>
      <c r="GOI94" s="34"/>
      <c r="GOJ94" s="34"/>
      <c r="GOK94" s="34"/>
      <c r="GOL94" s="34"/>
      <c r="GOM94" s="34"/>
      <c r="GON94" s="34"/>
      <c r="GOO94" s="34"/>
      <c r="GOP94" s="34"/>
      <c r="GOQ94" s="34"/>
      <c r="GOR94" s="34"/>
      <c r="GOS94" s="34"/>
      <c r="GOT94" s="34"/>
      <c r="GOU94" s="34"/>
      <c r="GOV94" s="34"/>
      <c r="GOW94" s="34"/>
      <c r="GOX94" s="34"/>
      <c r="GOY94" s="34"/>
      <c r="GOZ94" s="34"/>
      <c r="GPA94" s="34"/>
      <c r="GPB94" s="34"/>
      <c r="GPC94" s="34"/>
      <c r="GPD94" s="34"/>
      <c r="GPE94" s="34"/>
      <c r="GPF94" s="34"/>
      <c r="GPG94" s="34"/>
      <c r="GPH94" s="34"/>
      <c r="GPI94" s="34"/>
      <c r="GPJ94" s="34"/>
      <c r="GPK94" s="34"/>
      <c r="GPL94" s="34"/>
      <c r="GPM94" s="34"/>
      <c r="GPN94" s="34"/>
      <c r="GPO94" s="34"/>
      <c r="GPP94" s="34"/>
      <c r="GPQ94" s="34"/>
      <c r="GPR94" s="34"/>
      <c r="GPS94" s="34"/>
      <c r="GPT94" s="34"/>
      <c r="GPU94" s="34"/>
      <c r="GPV94" s="34"/>
      <c r="GPW94" s="34"/>
      <c r="GPX94" s="34"/>
      <c r="GPY94" s="34"/>
      <c r="GPZ94" s="34"/>
      <c r="GQA94" s="34"/>
      <c r="GQB94" s="34"/>
      <c r="GQC94" s="34"/>
      <c r="GQD94" s="34"/>
      <c r="GQE94" s="34"/>
      <c r="GQF94" s="34"/>
      <c r="GQG94" s="34"/>
      <c r="GQH94" s="34"/>
      <c r="GQI94" s="34"/>
      <c r="GQJ94" s="34"/>
      <c r="GQK94" s="34"/>
      <c r="GQL94" s="34"/>
      <c r="GQM94" s="34"/>
      <c r="GQN94" s="34"/>
      <c r="GQO94" s="34"/>
      <c r="GQP94" s="34"/>
      <c r="GQQ94" s="34"/>
      <c r="GQR94" s="34"/>
      <c r="GQS94" s="34"/>
      <c r="GQT94" s="34"/>
      <c r="GQU94" s="34"/>
      <c r="GQV94" s="34"/>
      <c r="GQW94" s="34"/>
      <c r="GQX94" s="34"/>
      <c r="GQY94" s="34"/>
      <c r="GQZ94" s="34"/>
      <c r="GRA94" s="34"/>
      <c r="GRB94" s="34"/>
      <c r="GRC94" s="34"/>
      <c r="GRD94" s="34"/>
      <c r="GRE94" s="34"/>
      <c r="GRF94" s="34"/>
      <c r="GRG94" s="34"/>
      <c r="GRH94" s="34"/>
      <c r="GRI94" s="34"/>
      <c r="GRJ94" s="34"/>
      <c r="GRK94" s="34"/>
      <c r="GRL94" s="34"/>
      <c r="GRM94" s="34"/>
      <c r="GRN94" s="34"/>
      <c r="GRO94" s="34"/>
      <c r="GRP94" s="34"/>
      <c r="GRQ94" s="34"/>
      <c r="GRR94" s="34"/>
      <c r="GRS94" s="34"/>
      <c r="GRT94" s="34"/>
      <c r="GRU94" s="34"/>
      <c r="GRV94" s="34"/>
      <c r="GRW94" s="34"/>
      <c r="GRX94" s="34"/>
      <c r="GRY94" s="34"/>
      <c r="GRZ94" s="34"/>
      <c r="GSA94" s="34"/>
      <c r="GSB94" s="34"/>
      <c r="GSC94" s="34"/>
      <c r="GSD94" s="34"/>
      <c r="GSE94" s="34"/>
      <c r="GSF94" s="34"/>
      <c r="GSG94" s="34"/>
      <c r="GSH94" s="34"/>
      <c r="GSI94" s="34"/>
      <c r="GSJ94" s="34"/>
      <c r="GSK94" s="34"/>
      <c r="GSL94" s="34"/>
      <c r="GSM94" s="34"/>
      <c r="GSN94" s="34"/>
      <c r="GSO94" s="34"/>
      <c r="GSP94" s="34"/>
      <c r="GSQ94" s="34"/>
      <c r="GSR94" s="34"/>
      <c r="GSS94" s="34"/>
      <c r="GST94" s="34"/>
      <c r="GSU94" s="34"/>
      <c r="GSV94" s="34"/>
      <c r="GSW94" s="34"/>
      <c r="GSX94" s="34"/>
      <c r="GSY94" s="34"/>
      <c r="GSZ94" s="34"/>
      <c r="GTA94" s="34"/>
      <c r="GTB94" s="34"/>
      <c r="GTC94" s="34"/>
      <c r="GTD94" s="34"/>
      <c r="GTE94" s="34"/>
      <c r="GTF94" s="34"/>
      <c r="GTG94" s="34"/>
      <c r="GTH94" s="34"/>
      <c r="GTI94" s="34"/>
      <c r="GTJ94" s="34"/>
      <c r="GTK94" s="34"/>
      <c r="GTL94" s="34"/>
      <c r="GTM94" s="34"/>
      <c r="GTN94" s="34"/>
      <c r="GTO94" s="34"/>
      <c r="GTP94" s="34"/>
      <c r="GTQ94" s="34"/>
      <c r="GTR94" s="34"/>
      <c r="GTS94" s="34"/>
      <c r="GTT94" s="34"/>
      <c r="GTU94" s="34"/>
      <c r="GTV94" s="34"/>
      <c r="GTW94" s="34"/>
      <c r="GTX94" s="34"/>
      <c r="GTY94" s="34"/>
      <c r="GTZ94" s="34"/>
      <c r="GUA94" s="34"/>
      <c r="GUB94" s="34"/>
      <c r="GUC94" s="34"/>
      <c r="GUD94" s="34"/>
      <c r="GUE94" s="34"/>
      <c r="GUF94" s="34"/>
      <c r="GUG94" s="34"/>
      <c r="GUH94" s="34"/>
      <c r="GUI94" s="34"/>
      <c r="GUJ94" s="34"/>
      <c r="GUK94" s="34"/>
      <c r="GUL94" s="34"/>
      <c r="GUM94" s="34"/>
      <c r="GUN94" s="34"/>
      <c r="GUO94" s="34"/>
      <c r="GUP94" s="34"/>
      <c r="GUQ94" s="34"/>
      <c r="GUR94" s="34"/>
      <c r="GUS94" s="34"/>
      <c r="GUT94" s="34"/>
      <c r="GUU94" s="34"/>
      <c r="GUV94" s="34"/>
      <c r="GUW94" s="34"/>
      <c r="GUX94" s="34"/>
      <c r="GUY94" s="34"/>
      <c r="GUZ94" s="34"/>
      <c r="GVA94" s="34"/>
      <c r="GVB94" s="34"/>
      <c r="GVC94" s="34"/>
      <c r="GVD94" s="34"/>
      <c r="GVE94" s="34"/>
      <c r="GVF94" s="34"/>
      <c r="GVG94" s="34"/>
      <c r="GVH94" s="34"/>
      <c r="GVI94" s="34"/>
      <c r="GVJ94" s="34"/>
      <c r="GVK94" s="34"/>
      <c r="GVL94" s="34"/>
      <c r="GVM94" s="34"/>
      <c r="GVN94" s="34"/>
      <c r="GVO94" s="34"/>
      <c r="GVP94" s="34"/>
      <c r="GVQ94" s="34"/>
      <c r="GVR94" s="34"/>
      <c r="GVS94" s="34"/>
      <c r="GVT94" s="34"/>
      <c r="GVU94" s="34"/>
      <c r="GVV94" s="34"/>
      <c r="GVW94" s="34"/>
      <c r="GVX94" s="34"/>
      <c r="GVY94" s="34"/>
      <c r="GVZ94" s="34"/>
      <c r="GWA94" s="34"/>
      <c r="GWB94" s="34"/>
      <c r="GWC94" s="34"/>
      <c r="GWD94" s="34"/>
      <c r="GWE94" s="34"/>
      <c r="GWF94" s="34"/>
      <c r="GWG94" s="34"/>
      <c r="GWH94" s="34"/>
      <c r="GWI94" s="34"/>
      <c r="GWJ94" s="34"/>
      <c r="GWK94" s="34"/>
      <c r="GWL94" s="34"/>
      <c r="GWM94" s="34"/>
      <c r="GWN94" s="34"/>
      <c r="GWO94" s="34"/>
      <c r="GWP94" s="34"/>
      <c r="GWQ94" s="34"/>
      <c r="GWR94" s="34"/>
      <c r="GWS94" s="34"/>
      <c r="GWT94" s="34"/>
      <c r="GWU94" s="34"/>
      <c r="GWV94" s="34"/>
      <c r="GWW94" s="34"/>
      <c r="GWX94" s="34"/>
      <c r="GWY94" s="34"/>
      <c r="GWZ94" s="34"/>
      <c r="GXA94" s="34"/>
      <c r="GXB94" s="34"/>
      <c r="GXC94" s="34"/>
      <c r="GXD94" s="34"/>
      <c r="GXE94" s="34"/>
      <c r="GXF94" s="34"/>
      <c r="GXG94" s="34"/>
      <c r="GXH94" s="34"/>
      <c r="GXI94" s="34"/>
      <c r="GXJ94" s="34"/>
      <c r="GXK94" s="34"/>
      <c r="GXL94" s="34"/>
      <c r="GXM94" s="34"/>
      <c r="GXN94" s="34"/>
      <c r="GXO94" s="34"/>
      <c r="GXP94" s="34"/>
      <c r="GXQ94" s="34"/>
      <c r="GXR94" s="34"/>
      <c r="GXS94" s="34"/>
      <c r="GXT94" s="34"/>
      <c r="GXU94" s="34"/>
      <c r="GXV94" s="34"/>
      <c r="GXW94" s="34"/>
      <c r="GXX94" s="34"/>
      <c r="GXY94" s="34"/>
      <c r="GXZ94" s="34"/>
      <c r="GYA94" s="34"/>
      <c r="GYB94" s="34"/>
      <c r="GYC94" s="34"/>
      <c r="GYD94" s="34"/>
      <c r="GYE94" s="34"/>
      <c r="GYF94" s="34"/>
      <c r="GYG94" s="34"/>
      <c r="GYH94" s="34"/>
      <c r="GYI94" s="34"/>
      <c r="GYJ94" s="34"/>
      <c r="GYK94" s="34"/>
      <c r="GYL94" s="34"/>
      <c r="GYM94" s="34"/>
      <c r="GYN94" s="34"/>
      <c r="GYO94" s="34"/>
      <c r="GYP94" s="34"/>
      <c r="GYQ94" s="34"/>
      <c r="GYR94" s="34"/>
      <c r="GYS94" s="34"/>
      <c r="GYT94" s="34"/>
      <c r="GYU94" s="34"/>
      <c r="GYV94" s="34"/>
      <c r="GYW94" s="34"/>
      <c r="GYX94" s="34"/>
      <c r="GYY94" s="34"/>
      <c r="GYZ94" s="34"/>
      <c r="GZA94" s="34"/>
      <c r="GZB94" s="34"/>
      <c r="GZC94" s="34"/>
      <c r="GZD94" s="34"/>
      <c r="GZE94" s="34"/>
      <c r="GZF94" s="34"/>
      <c r="GZG94" s="34"/>
      <c r="GZH94" s="34"/>
      <c r="GZI94" s="34"/>
      <c r="GZJ94" s="34"/>
      <c r="GZK94" s="34"/>
      <c r="GZL94" s="34"/>
      <c r="GZM94" s="34"/>
      <c r="GZN94" s="34"/>
      <c r="GZO94" s="34"/>
      <c r="GZP94" s="34"/>
      <c r="GZQ94" s="34"/>
      <c r="GZR94" s="34"/>
      <c r="GZS94" s="34"/>
      <c r="GZT94" s="34"/>
      <c r="GZU94" s="34"/>
      <c r="GZV94" s="34"/>
      <c r="GZW94" s="34"/>
      <c r="GZX94" s="34"/>
      <c r="GZY94" s="34"/>
      <c r="GZZ94" s="34"/>
      <c r="HAA94" s="34"/>
      <c r="HAB94" s="34"/>
      <c r="HAC94" s="34"/>
      <c r="HAD94" s="34"/>
      <c r="HAE94" s="34"/>
      <c r="HAF94" s="34"/>
      <c r="HAG94" s="34"/>
      <c r="HAH94" s="34"/>
      <c r="HAI94" s="34"/>
      <c r="HAJ94" s="34"/>
      <c r="HAK94" s="34"/>
      <c r="HAL94" s="34"/>
      <c r="HAM94" s="34"/>
      <c r="HAN94" s="34"/>
      <c r="HAO94" s="34"/>
      <c r="HAP94" s="34"/>
      <c r="HAQ94" s="34"/>
      <c r="HAR94" s="34"/>
      <c r="HAS94" s="34"/>
      <c r="HAT94" s="34"/>
      <c r="HAU94" s="34"/>
      <c r="HAV94" s="34"/>
      <c r="HAW94" s="34"/>
      <c r="HAX94" s="34"/>
      <c r="HAY94" s="34"/>
      <c r="HAZ94" s="34"/>
      <c r="HBA94" s="34"/>
      <c r="HBB94" s="34"/>
      <c r="HBC94" s="34"/>
      <c r="HBD94" s="34"/>
      <c r="HBE94" s="34"/>
      <c r="HBF94" s="34"/>
      <c r="HBG94" s="34"/>
      <c r="HBH94" s="34"/>
      <c r="HBI94" s="34"/>
      <c r="HBJ94" s="34"/>
      <c r="HBK94" s="34"/>
      <c r="HBL94" s="34"/>
      <c r="HBM94" s="34"/>
      <c r="HBN94" s="34"/>
      <c r="HBO94" s="34"/>
      <c r="HBP94" s="34"/>
      <c r="HBQ94" s="34"/>
      <c r="HBR94" s="34"/>
      <c r="HBS94" s="34"/>
      <c r="HBT94" s="34"/>
      <c r="HBU94" s="34"/>
      <c r="HBV94" s="34"/>
      <c r="HBW94" s="34"/>
      <c r="HBX94" s="34"/>
      <c r="HBY94" s="34"/>
      <c r="HBZ94" s="34"/>
      <c r="HCA94" s="34"/>
      <c r="HCB94" s="34"/>
      <c r="HCC94" s="34"/>
      <c r="HCD94" s="34"/>
      <c r="HCE94" s="34"/>
      <c r="HCF94" s="34"/>
      <c r="HCG94" s="34"/>
      <c r="HCH94" s="34"/>
      <c r="HCI94" s="34"/>
      <c r="HCJ94" s="34"/>
      <c r="HCK94" s="34"/>
      <c r="HCL94" s="34"/>
      <c r="HCM94" s="34"/>
      <c r="HCN94" s="34"/>
      <c r="HCO94" s="34"/>
      <c r="HCP94" s="34"/>
      <c r="HCQ94" s="34"/>
      <c r="HCR94" s="34"/>
      <c r="HCS94" s="34"/>
      <c r="HCT94" s="34"/>
      <c r="HCU94" s="34"/>
      <c r="HCV94" s="34"/>
      <c r="HCW94" s="34"/>
      <c r="HCX94" s="34"/>
      <c r="HCY94" s="34"/>
      <c r="HCZ94" s="34"/>
      <c r="HDA94" s="34"/>
      <c r="HDB94" s="34"/>
      <c r="HDC94" s="34"/>
      <c r="HDD94" s="34"/>
      <c r="HDE94" s="34"/>
      <c r="HDF94" s="34"/>
      <c r="HDG94" s="34"/>
      <c r="HDH94" s="34"/>
      <c r="HDI94" s="34"/>
      <c r="HDJ94" s="34"/>
      <c r="HDK94" s="34"/>
      <c r="HDL94" s="34"/>
      <c r="HDM94" s="34"/>
      <c r="HDN94" s="34"/>
      <c r="HDO94" s="34"/>
      <c r="HDP94" s="34"/>
      <c r="HDQ94" s="34"/>
      <c r="HDR94" s="34"/>
      <c r="HDS94" s="34"/>
      <c r="HDT94" s="34"/>
      <c r="HDU94" s="34"/>
      <c r="HDV94" s="34"/>
      <c r="HDW94" s="34"/>
      <c r="HDX94" s="34"/>
      <c r="HDY94" s="34"/>
      <c r="HDZ94" s="34"/>
      <c r="HEA94" s="34"/>
      <c r="HEB94" s="34"/>
      <c r="HEC94" s="34"/>
      <c r="HED94" s="34"/>
      <c r="HEE94" s="34"/>
      <c r="HEF94" s="34"/>
      <c r="HEG94" s="34"/>
      <c r="HEH94" s="34"/>
      <c r="HEI94" s="34"/>
      <c r="HEJ94" s="34"/>
      <c r="HEK94" s="34"/>
      <c r="HEL94" s="34"/>
      <c r="HEM94" s="34"/>
      <c r="HEN94" s="34"/>
      <c r="HEO94" s="34"/>
      <c r="HEP94" s="34"/>
      <c r="HEQ94" s="34"/>
      <c r="HER94" s="34"/>
      <c r="HES94" s="34"/>
      <c r="HET94" s="34"/>
      <c r="HEU94" s="34"/>
      <c r="HEV94" s="34"/>
      <c r="HEW94" s="34"/>
      <c r="HEX94" s="34"/>
      <c r="HEY94" s="34"/>
      <c r="HEZ94" s="34"/>
      <c r="HFA94" s="34"/>
      <c r="HFB94" s="34"/>
      <c r="HFC94" s="34"/>
      <c r="HFD94" s="34"/>
      <c r="HFE94" s="34"/>
      <c r="HFF94" s="34"/>
      <c r="HFG94" s="34"/>
      <c r="HFH94" s="34"/>
      <c r="HFI94" s="34"/>
      <c r="HFJ94" s="34"/>
      <c r="HFK94" s="34"/>
      <c r="HFL94" s="34"/>
      <c r="HFM94" s="34"/>
      <c r="HFN94" s="34"/>
      <c r="HFO94" s="34"/>
      <c r="HFP94" s="34"/>
      <c r="HFQ94" s="34"/>
      <c r="HFR94" s="34"/>
      <c r="HFS94" s="34"/>
      <c r="HFT94" s="34"/>
      <c r="HFU94" s="34"/>
      <c r="HFV94" s="34"/>
      <c r="HFW94" s="34"/>
      <c r="HFX94" s="34"/>
      <c r="HFY94" s="34"/>
      <c r="HFZ94" s="34"/>
      <c r="HGA94" s="34"/>
      <c r="HGB94" s="34"/>
      <c r="HGC94" s="34"/>
      <c r="HGD94" s="34"/>
      <c r="HGE94" s="34"/>
      <c r="HGF94" s="34"/>
      <c r="HGG94" s="34"/>
      <c r="HGH94" s="34"/>
      <c r="HGI94" s="34"/>
      <c r="HGJ94" s="34"/>
      <c r="HGK94" s="34"/>
      <c r="HGL94" s="34"/>
      <c r="HGM94" s="34"/>
      <c r="HGN94" s="34"/>
      <c r="HGO94" s="34"/>
      <c r="HGP94" s="34"/>
      <c r="HGQ94" s="34"/>
      <c r="HGR94" s="34"/>
      <c r="HGS94" s="34"/>
      <c r="HGT94" s="34"/>
      <c r="HGU94" s="34"/>
      <c r="HGV94" s="34"/>
      <c r="HGW94" s="34"/>
      <c r="HGX94" s="34"/>
      <c r="HGY94" s="34"/>
      <c r="HGZ94" s="34"/>
      <c r="HHA94" s="34"/>
      <c r="HHB94" s="34"/>
      <c r="HHC94" s="34"/>
      <c r="HHD94" s="34"/>
      <c r="HHE94" s="34"/>
      <c r="HHF94" s="34"/>
      <c r="HHG94" s="34"/>
      <c r="HHH94" s="34"/>
      <c r="HHI94" s="34"/>
      <c r="HHJ94" s="34"/>
      <c r="HHK94" s="34"/>
      <c r="HHL94" s="34"/>
      <c r="HHM94" s="34"/>
      <c r="HHN94" s="34"/>
      <c r="HHO94" s="34"/>
      <c r="HHP94" s="34"/>
      <c r="HHQ94" s="34"/>
      <c r="HHR94" s="34"/>
      <c r="HHS94" s="34"/>
      <c r="HHT94" s="34"/>
      <c r="HHU94" s="34"/>
      <c r="HHV94" s="34"/>
      <c r="HHW94" s="34"/>
      <c r="HHX94" s="34"/>
      <c r="HHY94" s="34"/>
      <c r="HHZ94" s="34"/>
      <c r="HIA94" s="34"/>
      <c r="HIB94" s="34"/>
      <c r="HIC94" s="34"/>
      <c r="HID94" s="34"/>
      <c r="HIE94" s="34"/>
      <c r="HIF94" s="34"/>
      <c r="HIG94" s="34"/>
      <c r="HIH94" s="34"/>
      <c r="HII94" s="34"/>
      <c r="HIJ94" s="34"/>
      <c r="HIK94" s="34"/>
      <c r="HIL94" s="34"/>
      <c r="HIM94" s="34"/>
      <c r="HIN94" s="34"/>
      <c r="HIO94" s="34"/>
      <c r="HIP94" s="34"/>
      <c r="HIQ94" s="34"/>
      <c r="HIR94" s="34"/>
      <c r="HIS94" s="34"/>
      <c r="HIT94" s="34"/>
      <c r="HIU94" s="34"/>
      <c r="HIV94" s="34"/>
      <c r="HIW94" s="34"/>
      <c r="HIX94" s="34"/>
      <c r="HIY94" s="34"/>
      <c r="HIZ94" s="34"/>
      <c r="HJA94" s="34"/>
      <c r="HJB94" s="34"/>
      <c r="HJC94" s="34"/>
      <c r="HJD94" s="34"/>
      <c r="HJE94" s="34"/>
      <c r="HJF94" s="34"/>
      <c r="HJG94" s="34"/>
      <c r="HJH94" s="34"/>
      <c r="HJI94" s="34"/>
      <c r="HJJ94" s="34"/>
      <c r="HJK94" s="34"/>
      <c r="HJL94" s="34"/>
      <c r="HJM94" s="34"/>
      <c r="HJN94" s="34"/>
      <c r="HJO94" s="34"/>
      <c r="HJP94" s="34"/>
      <c r="HJQ94" s="34"/>
      <c r="HJR94" s="34"/>
      <c r="HJS94" s="34"/>
      <c r="HJT94" s="34"/>
      <c r="HJU94" s="34"/>
      <c r="HJV94" s="34"/>
      <c r="HJW94" s="34"/>
      <c r="HJX94" s="34"/>
      <c r="HJY94" s="34"/>
      <c r="HJZ94" s="34"/>
      <c r="HKA94" s="34"/>
      <c r="HKB94" s="34"/>
      <c r="HKC94" s="34"/>
      <c r="HKD94" s="34"/>
      <c r="HKE94" s="34"/>
      <c r="HKF94" s="34"/>
      <c r="HKG94" s="34"/>
      <c r="HKH94" s="34"/>
      <c r="HKI94" s="34"/>
      <c r="HKJ94" s="34"/>
      <c r="HKK94" s="34"/>
      <c r="HKL94" s="34"/>
      <c r="HKM94" s="34"/>
      <c r="HKN94" s="34"/>
      <c r="HKO94" s="34"/>
      <c r="HKP94" s="34"/>
      <c r="HKQ94" s="34"/>
      <c r="HKR94" s="34"/>
      <c r="HKS94" s="34"/>
      <c r="HKT94" s="34"/>
      <c r="HKU94" s="34"/>
      <c r="HKV94" s="34"/>
      <c r="HKW94" s="34"/>
      <c r="HKX94" s="34"/>
      <c r="HKY94" s="34"/>
      <c r="HKZ94" s="34"/>
      <c r="HLA94" s="34"/>
      <c r="HLB94" s="34"/>
      <c r="HLC94" s="34"/>
      <c r="HLD94" s="34"/>
      <c r="HLE94" s="34"/>
      <c r="HLF94" s="34"/>
      <c r="HLG94" s="34"/>
      <c r="HLH94" s="34"/>
      <c r="HLI94" s="34"/>
      <c r="HLJ94" s="34"/>
      <c r="HLK94" s="34"/>
      <c r="HLL94" s="34"/>
      <c r="HLM94" s="34"/>
      <c r="HLN94" s="34"/>
      <c r="HLO94" s="34"/>
      <c r="HLP94" s="34"/>
      <c r="HLQ94" s="34"/>
      <c r="HLR94" s="34"/>
      <c r="HLS94" s="34"/>
      <c r="HLT94" s="34"/>
      <c r="HLU94" s="34"/>
      <c r="HLV94" s="34"/>
      <c r="HLW94" s="34"/>
      <c r="HLX94" s="34"/>
      <c r="HLY94" s="34"/>
      <c r="HLZ94" s="34"/>
      <c r="HMA94" s="34"/>
      <c r="HMB94" s="34"/>
      <c r="HMC94" s="34"/>
      <c r="HMD94" s="34"/>
      <c r="HME94" s="34"/>
      <c r="HMF94" s="34"/>
      <c r="HMG94" s="34"/>
      <c r="HMH94" s="34"/>
      <c r="HMI94" s="34"/>
      <c r="HMJ94" s="34"/>
      <c r="HMK94" s="34"/>
      <c r="HML94" s="34"/>
      <c r="HMM94" s="34"/>
      <c r="HMN94" s="34"/>
      <c r="HMO94" s="34"/>
      <c r="HMP94" s="34"/>
      <c r="HMQ94" s="34"/>
      <c r="HMR94" s="34"/>
      <c r="HMS94" s="34"/>
      <c r="HMT94" s="34"/>
      <c r="HMU94" s="34"/>
      <c r="HMV94" s="34"/>
      <c r="HMW94" s="34"/>
      <c r="HMX94" s="34"/>
      <c r="HMY94" s="34"/>
      <c r="HMZ94" s="34"/>
      <c r="HNA94" s="34"/>
      <c r="HNB94" s="34"/>
      <c r="HNC94" s="34"/>
      <c r="HND94" s="34"/>
      <c r="HNE94" s="34"/>
      <c r="HNF94" s="34"/>
      <c r="HNG94" s="34"/>
      <c r="HNH94" s="34"/>
      <c r="HNI94" s="34"/>
      <c r="HNJ94" s="34"/>
      <c r="HNK94" s="34"/>
      <c r="HNL94" s="34"/>
      <c r="HNM94" s="34"/>
      <c r="HNN94" s="34"/>
      <c r="HNO94" s="34"/>
      <c r="HNP94" s="34"/>
      <c r="HNQ94" s="34"/>
      <c r="HNR94" s="34"/>
      <c r="HNS94" s="34"/>
      <c r="HNT94" s="34"/>
      <c r="HNU94" s="34"/>
      <c r="HNV94" s="34"/>
      <c r="HNW94" s="34"/>
      <c r="HNX94" s="34"/>
      <c r="HNY94" s="34"/>
      <c r="HNZ94" s="34"/>
      <c r="HOA94" s="34"/>
      <c r="HOB94" s="34"/>
      <c r="HOC94" s="34"/>
      <c r="HOD94" s="34"/>
      <c r="HOE94" s="34"/>
      <c r="HOF94" s="34"/>
      <c r="HOG94" s="34"/>
      <c r="HOH94" s="34"/>
      <c r="HOI94" s="34"/>
      <c r="HOJ94" s="34"/>
      <c r="HOK94" s="34"/>
      <c r="HOL94" s="34"/>
      <c r="HOM94" s="34"/>
      <c r="HON94" s="34"/>
      <c r="HOO94" s="34"/>
      <c r="HOP94" s="34"/>
      <c r="HOQ94" s="34"/>
      <c r="HOR94" s="34"/>
      <c r="HOS94" s="34"/>
      <c r="HOT94" s="34"/>
      <c r="HOU94" s="34"/>
      <c r="HOV94" s="34"/>
      <c r="HOW94" s="34"/>
      <c r="HOX94" s="34"/>
      <c r="HOY94" s="34"/>
      <c r="HOZ94" s="34"/>
      <c r="HPA94" s="34"/>
      <c r="HPB94" s="34"/>
      <c r="HPC94" s="34"/>
      <c r="HPD94" s="34"/>
      <c r="HPE94" s="34"/>
      <c r="HPF94" s="34"/>
      <c r="HPG94" s="34"/>
      <c r="HPH94" s="34"/>
      <c r="HPI94" s="34"/>
      <c r="HPJ94" s="34"/>
      <c r="HPK94" s="34"/>
      <c r="HPL94" s="34"/>
      <c r="HPM94" s="34"/>
      <c r="HPN94" s="34"/>
      <c r="HPO94" s="34"/>
      <c r="HPP94" s="34"/>
      <c r="HPQ94" s="34"/>
      <c r="HPR94" s="34"/>
      <c r="HPS94" s="34"/>
      <c r="HPT94" s="34"/>
      <c r="HPU94" s="34"/>
      <c r="HPV94" s="34"/>
      <c r="HPW94" s="34"/>
      <c r="HPX94" s="34"/>
      <c r="HPY94" s="34"/>
      <c r="HPZ94" s="34"/>
      <c r="HQA94" s="34"/>
      <c r="HQB94" s="34"/>
      <c r="HQC94" s="34"/>
      <c r="HQD94" s="34"/>
      <c r="HQE94" s="34"/>
      <c r="HQF94" s="34"/>
      <c r="HQG94" s="34"/>
      <c r="HQH94" s="34"/>
      <c r="HQI94" s="34"/>
      <c r="HQJ94" s="34"/>
      <c r="HQK94" s="34"/>
      <c r="HQL94" s="34"/>
      <c r="HQM94" s="34"/>
      <c r="HQN94" s="34"/>
      <c r="HQO94" s="34"/>
      <c r="HQP94" s="34"/>
      <c r="HQQ94" s="34"/>
      <c r="HQR94" s="34"/>
      <c r="HQS94" s="34"/>
      <c r="HQT94" s="34"/>
      <c r="HQU94" s="34"/>
      <c r="HQV94" s="34"/>
      <c r="HQW94" s="34"/>
      <c r="HQX94" s="34"/>
      <c r="HQY94" s="34"/>
      <c r="HQZ94" s="34"/>
      <c r="HRA94" s="34"/>
      <c r="HRB94" s="34"/>
      <c r="HRC94" s="34"/>
      <c r="HRD94" s="34"/>
      <c r="HRE94" s="34"/>
      <c r="HRF94" s="34"/>
      <c r="HRG94" s="34"/>
      <c r="HRH94" s="34"/>
      <c r="HRI94" s="34"/>
      <c r="HRJ94" s="34"/>
      <c r="HRK94" s="34"/>
      <c r="HRL94" s="34"/>
      <c r="HRM94" s="34"/>
      <c r="HRN94" s="34"/>
      <c r="HRO94" s="34"/>
      <c r="HRP94" s="34"/>
      <c r="HRQ94" s="34"/>
      <c r="HRR94" s="34"/>
      <c r="HRS94" s="34"/>
      <c r="HRT94" s="34"/>
      <c r="HRU94" s="34"/>
      <c r="HRV94" s="34"/>
      <c r="HRW94" s="34"/>
      <c r="HRX94" s="34"/>
      <c r="HRY94" s="34"/>
      <c r="HRZ94" s="34"/>
      <c r="HSA94" s="34"/>
      <c r="HSB94" s="34"/>
      <c r="HSC94" s="34"/>
      <c r="HSD94" s="34"/>
      <c r="HSE94" s="34"/>
      <c r="HSF94" s="34"/>
      <c r="HSG94" s="34"/>
      <c r="HSH94" s="34"/>
      <c r="HSI94" s="34"/>
      <c r="HSJ94" s="34"/>
      <c r="HSK94" s="34"/>
      <c r="HSL94" s="34"/>
      <c r="HSM94" s="34"/>
      <c r="HSN94" s="34"/>
      <c r="HSO94" s="34"/>
      <c r="HSP94" s="34"/>
      <c r="HSQ94" s="34"/>
      <c r="HSR94" s="34"/>
      <c r="HSS94" s="34"/>
      <c r="HST94" s="34"/>
      <c r="HSU94" s="34"/>
      <c r="HSV94" s="34"/>
      <c r="HSW94" s="34"/>
      <c r="HSX94" s="34"/>
      <c r="HSY94" s="34"/>
      <c r="HSZ94" s="34"/>
      <c r="HTA94" s="34"/>
      <c r="HTB94" s="34"/>
      <c r="HTC94" s="34"/>
      <c r="HTD94" s="34"/>
      <c r="HTE94" s="34"/>
      <c r="HTF94" s="34"/>
      <c r="HTG94" s="34"/>
      <c r="HTH94" s="34"/>
      <c r="HTI94" s="34"/>
      <c r="HTJ94" s="34"/>
      <c r="HTK94" s="34"/>
      <c r="HTL94" s="34"/>
      <c r="HTM94" s="34"/>
      <c r="HTN94" s="34"/>
      <c r="HTO94" s="34"/>
      <c r="HTP94" s="34"/>
      <c r="HTQ94" s="34"/>
      <c r="HTR94" s="34"/>
      <c r="HTS94" s="34"/>
      <c r="HTT94" s="34"/>
      <c r="HTU94" s="34"/>
      <c r="HTV94" s="34"/>
      <c r="HTW94" s="34"/>
      <c r="HTX94" s="34"/>
      <c r="HTY94" s="34"/>
      <c r="HTZ94" s="34"/>
      <c r="HUA94" s="34"/>
      <c r="HUB94" s="34"/>
      <c r="HUC94" s="34"/>
      <c r="HUD94" s="34"/>
      <c r="HUE94" s="34"/>
      <c r="HUF94" s="34"/>
      <c r="HUG94" s="34"/>
      <c r="HUH94" s="34"/>
      <c r="HUI94" s="34"/>
      <c r="HUJ94" s="34"/>
      <c r="HUK94" s="34"/>
      <c r="HUL94" s="34"/>
      <c r="HUM94" s="34"/>
      <c r="HUN94" s="34"/>
      <c r="HUO94" s="34"/>
      <c r="HUP94" s="34"/>
      <c r="HUQ94" s="34"/>
      <c r="HUR94" s="34"/>
      <c r="HUS94" s="34"/>
      <c r="HUT94" s="34"/>
      <c r="HUU94" s="34"/>
      <c r="HUV94" s="34"/>
      <c r="HUW94" s="34"/>
      <c r="HUX94" s="34"/>
      <c r="HUY94" s="34"/>
      <c r="HUZ94" s="34"/>
      <c r="HVA94" s="34"/>
      <c r="HVB94" s="34"/>
      <c r="HVC94" s="34"/>
      <c r="HVD94" s="34"/>
      <c r="HVE94" s="34"/>
      <c r="HVF94" s="34"/>
      <c r="HVG94" s="34"/>
      <c r="HVH94" s="34"/>
      <c r="HVI94" s="34"/>
      <c r="HVJ94" s="34"/>
      <c r="HVK94" s="34"/>
      <c r="HVL94" s="34"/>
      <c r="HVM94" s="34"/>
      <c r="HVN94" s="34"/>
      <c r="HVO94" s="34"/>
      <c r="HVP94" s="34"/>
      <c r="HVQ94" s="34"/>
      <c r="HVR94" s="34"/>
      <c r="HVS94" s="34"/>
      <c r="HVT94" s="34"/>
      <c r="HVU94" s="34"/>
      <c r="HVV94" s="34"/>
      <c r="HVW94" s="34"/>
      <c r="HVX94" s="34"/>
      <c r="HVY94" s="34"/>
      <c r="HVZ94" s="34"/>
      <c r="HWA94" s="34"/>
      <c r="HWB94" s="34"/>
      <c r="HWC94" s="34"/>
      <c r="HWD94" s="34"/>
      <c r="HWE94" s="34"/>
      <c r="HWF94" s="34"/>
      <c r="HWG94" s="34"/>
      <c r="HWH94" s="34"/>
      <c r="HWI94" s="34"/>
      <c r="HWJ94" s="34"/>
      <c r="HWK94" s="34"/>
      <c r="HWL94" s="34"/>
      <c r="HWM94" s="34"/>
      <c r="HWN94" s="34"/>
      <c r="HWO94" s="34"/>
      <c r="HWP94" s="34"/>
      <c r="HWQ94" s="34"/>
      <c r="HWR94" s="34"/>
      <c r="HWS94" s="34"/>
      <c r="HWT94" s="34"/>
      <c r="HWU94" s="34"/>
      <c r="HWV94" s="34"/>
      <c r="HWW94" s="34"/>
      <c r="HWX94" s="34"/>
      <c r="HWY94" s="34"/>
      <c r="HWZ94" s="34"/>
      <c r="HXA94" s="34"/>
      <c r="HXB94" s="34"/>
      <c r="HXC94" s="34"/>
      <c r="HXD94" s="34"/>
      <c r="HXE94" s="34"/>
      <c r="HXF94" s="34"/>
      <c r="HXG94" s="34"/>
      <c r="HXH94" s="34"/>
      <c r="HXI94" s="34"/>
      <c r="HXJ94" s="34"/>
      <c r="HXK94" s="34"/>
      <c r="HXL94" s="34"/>
      <c r="HXM94" s="34"/>
      <c r="HXN94" s="34"/>
      <c r="HXO94" s="34"/>
      <c r="HXP94" s="34"/>
      <c r="HXQ94" s="34"/>
      <c r="HXR94" s="34"/>
      <c r="HXS94" s="34"/>
      <c r="HXT94" s="34"/>
      <c r="HXU94" s="34"/>
      <c r="HXV94" s="34"/>
      <c r="HXW94" s="34"/>
      <c r="HXX94" s="34"/>
      <c r="HXY94" s="34"/>
      <c r="HXZ94" s="34"/>
      <c r="HYA94" s="34"/>
      <c r="HYB94" s="34"/>
      <c r="HYC94" s="34"/>
      <c r="HYD94" s="34"/>
      <c r="HYE94" s="34"/>
      <c r="HYF94" s="34"/>
      <c r="HYG94" s="34"/>
      <c r="HYH94" s="34"/>
      <c r="HYI94" s="34"/>
      <c r="HYJ94" s="34"/>
      <c r="HYK94" s="34"/>
      <c r="HYL94" s="34"/>
      <c r="HYM94" s="34"/>
      <c r="HYN94" s="34"/>
      <c r="HYO94" s="34"/>
      <c r="HYP94" s="34"/>
      <c r="HYQ94" s="34"/>
      <c r="HYR94" s="34"/>
      <c r="HYS94" s="34"/>
      <c r="HYT94" s="34"/>
      <c r="HYU94" s="34"/>
      <c r="HYV94" s="34"/>
      <c r="HYW94" s="34"/>
      <c r="HYX94" s="34"/>
      <c r="HYY94" s="34"/>
      <c r="HYZ94" s="34"/>
      <c r="HZA94" s="34"/>
      <c r="HZB94" s="34"/>
      <c r="HZC94" s="34"/>
      <c r="HZD94" s="34"/>
      <c r="HZE94" s="34"/>
      <c r="HZF94" s="34"/>
      <c r="HZG94" s="34"/>
      <c r="HZH94" s="34"/>
      <c r="HZI94" s="34"/>
      <c r="HZJ94" s="34"/>
      <c r="HZK94" s="34"/>
      <c r="HZL94" s="34"/>
      <c r="HZM94" s="34"/>
      <c r="HZN94" s="34"/>
      <c r="HZO94" s="34"/>
      <c r="HZP94" s="34"/>
      <c r="HZQ94" s="34"/>
      <c r="HZR94" s="34"/>
      <c r="HZS94" s="34"/>
      <c r="HZT94" s="34"/>
      <c r="HZU94" s="34"/>
      <c r="HZV94" s="34"/>
      <c r="HZW94" s="34"/>
      <c r="HZX94" s="34"/>
      <c r="HZY94" s="34"/>
      <c r="HZZ94" s="34"/>
      <c r="IAA94" s="34"/>
      <c r="IAB94" s="34"/>
      <c r="IAC94" s="34"/>
      <c r="IAD94" s="34"/>
      <c r="IAE94" s="34"/>
      <c r="IAF94" s="34"/>
      <c r="IAG94" s="34"/>
      <c r="IAH94" s="34"/>
      <c r="IAI94" s="34"/>
      <c r="IAJ94" s="34"/>
      <c r="IAK94" s="34"/>
      <c r="IAL94" s="34"/>
      <c r="IAM94" s="34"/>
      <c r="IAN94" s="34"/>
      <c r="IAO94" s="34"/>
      <c r="IAP94" s="34"/>
      <c r="IAQ94" s="34"/>
      <c r="IAR94" s="34"/>
      <c r="IAS94" s="34"/>
      <c r="IAT94" s="34"/>
      <c r="IAU94" s="34"/>
      <c r="IAV94" s="34"/>
      <c r="IAW94" s="34"/>
      <c r="IAX94" s="34"/>
      <c r="IAY94" s="34"/>
      <c r="IAZ94" s="34"/>
      <c r="IBA94" s="34"/>
      <c r="IBB94" s="34"/>
      <c r="IBC94" s="34"/>
      <c r="IBD94" s="34"/>
      <c r="IBE94" s="34"/>
      <c r="IBF94" s="34"/>
      <c r="IBG94" s="34"/>
      <c r="IBH94" s="34"/>
      <c r="IBI94" s="34"/>
      <c r="IBJ94" s="34"/>
      <c r="IBK94" s="34"/>
      <c r="IBL94" s="34"/>
      <c r="IBM94" s="34"/>
      <c r="IBN94" s="34"/>
      <c r="IBO94" s="34"/>
      <c r="IBP94" s="34"/>
      <c r="IBQ94" s="34"/>
      <c r="IBR94" s="34"/>
      <c r="IBS94" s="34"/>
      <c r="IBT94" s="34"/>
      <c r="IBU94" s="34"/>
      <c r="IBV94" s="34"/>
      <c r="IBW94" s="34"/>
      <c r="IBX94" s="34"/>
      <c r="IBY94" s="34"/>
      <c r="IBZ94" s="34"/>
      <c r="ICA94" s="34"/>
      <c r="ICB94" s="34"/>
      <c r="ICC94" s="34"/>
      <c r="ICD94" s="34"/>
      <c r="ICE94" s="34"/>
      <c r="ICF94" s="34"/>
      <c r="ICG94" s="34"/>
      <c r="ICH94" s="34"/>
      <c r="ICI94" s="34"/>
      <c r="ICJ94" s="34"/>
      <c r="ICK94" s="34"/>
      <c r="ICL94" s="34"/>
      <c r="ICM94" s="34"/>
      <c r="ICN94" s="34"/>
      <c r="ICO94" s="34"/>
      <c r="ICP94" s="34"/>
      <c r="ICQ94" s="34"/>
      <c r="ICR94" s="34"/>
      <c r="ICS94" s="34"/>
      <c r="ICT94" s="34"/>
      <c r="ICU94" s="34"/>
      <c r="ICV94" s="34"/>
      <c r="ICW94" s="34"/>
      <c r="ICX94" s="34"/>
      <c r="ICY94" s="34"/>
      <c r="ICZ94" s="34"/>
      <c r="IDA94" s="34"/>
      <c r="IDB94" s="34"/>
      <c r="IDC94" s="34"/>
      <c r="IDD94" s="34"/>
      <c r="IDE94" s="34"/>
      <c r="IDF94" s="34"/>
      <c r="IDG94" s="34"/>
      <c r="IDH94" s="34"/>
      <c r="IDI94" s="34"/>
      <c r="IDJ94" s="34"/>
      <c r="IDK94" s="34"/>
      <c r="IDL94" s="34"/>
      <c r="IDM94" s="34"/>
      <c r="IDN94" s="34"/>
      <c r="IDO94" s="34"/>
      <c r="IDP94" s="34"/>
      <c r="IDQ94" s="34"/>
      <c r="IDR94" s="34"/>
      <c r="IDS94" s="34"/>
      <c r="IDT94" s="34"/>
      <c r="IDU94" s="34"/>
      <c r="IDV94" s="34"/>
      <c r="IDW94" s="34"/>
      <c r="IDX94" s="34"/>
      <c r="IDY94" s="34"/>
      <c r="IDZ94" s="34"/>
      <c r="IEA94" s="34"/>
      <c r="IEB94" s="34"/>
      <c r="IEC94" s="34"/>
      <c r="IED94" s="34"/>
      <c r="IEE94" s="34"/>
      <c r="IEF94" s="34"/>
      <c r="IEG94" s="34"/>
      <c r="IEH94" s="34"/>
      <c r="IEI94" s="34"/>
      <c r="IEJ94" s="34"/>
      <c r="IEK94" s="34"/>
      <c r="IEL94" s="34"/>
      <c r="IEM94" s="34"/>
      <c r="IEN94" s="34"/>
      <c r="IEO94" s="34"/>
      <c r="IEP94" s="34"/>
      <c r="IEQ94" s="34"/>
      <c r="IER94" s="34"/>
      <c r="IES94" s="34"/>
      <c r="IET94" s="34"/>
      <c r="IEU94" s="34"/>
      <c r="IEV94" s="34"/>
      <c r="IEW94" s="34"/>
      <c r="IEX94" s="34"/>
      <c r="IEY94" s="34"/>
      <c r="IEZ94" s="34"/>
      <c r="IFA94" s="34"/>
      <c r="IFB94" s="34"/>
      <c r="IFC94" s="34"/>
      <c r="IFD94" s="34"/>
      <c r="IFE94" s="34"/>
      <c r="IFF94" s="34"/>
      <c r="IFG94" s="34"/>
      <c r="IFH94" s="34"/>
      <c r="IFI94" s="34"/>
      <c r="IFJ94" s="34"/>
      <c r="IFK94" s="34"/>
      <c r="IFL94" s="34"/>
      <c r="IFM94" s="34"/>
      <c r="IFN94" s="34"/>
      <c r="IFO94" s="34"/>
      <c r="IFP94" s="34"/>
      <c r="IFQ94" s="34"/>
      <c r="IFR94" s="34"/>
      <c r="IFS94" s="34"/>
      <c r="IFT94" s="34"/>
      <c r="IFU94" s="34"/>
      <c r="IFV94" s="34"/>
      <c r="IFW94" s="34"/>
      <c r="IFX94" s="34"/>
      <c r="IFY94" s="34"/>
      <c r="IFZ94" s="34"/>
      <c r="IGA94" s="34"/>
      <c r="IGB94" s="34"/>
      <c r="IGC94" s="34"/>
      <c r="IGD94" s="34"/>
      <c r="IGE94" s="34"/>
      <c r="IGF94" s="34"/>
      <c r="IGG94" s="34"/>
      <c r="IGH94" s="34"/>
      <c r="IGI94" s="34"/>
      <c r="IGJ94" s="34"/>
      <c r="IGK94" s="34"/>
      <c r="IGL94" s="34"/>
      <c r="IGM94" s="34"/>
      <c r="IGN94" s="34"/>
      <c r="IGO94" s="34"/>
      <c r="IGP94" s="34"/>
      <c r="IGQ94" s="34"/>
      <c r="IGR94" s="34"/>
      <c r="IGS94" s="34"/>
      <c r="IGT94" s="34"/>
      <c r="IGU94" s="34"/>
      <c r="IGV94" s="34"/>
      <c r="IGW94" s="34"/>
      <c r="IGX94" s="34"/>
      <c r="IGY94" s="34"/>
      <c r="IGZ94" s="34"/>
      <c r="IHA94" s="34"/>
      <c r="IHB94" s="34"/>
      <c r="IHC94" s="34"/>
      <c r="IHD94" s="34"/>
      <c r="IHE94" s="34"/>
      <c r="IHF94" s="34"/>
      <c r="IHG94" s="34"/>
      <c r="IHH94" s="34"/>
      <c r="IHI94" s="34"/>
      <c r="IHJ94" s="34"/>
      <c r="IHK94" s="34"/>
      <c r="IHL94" s="34"/>
      <c r="IHM94" s="34"/>
      <c r="IHN94" s="34"/>
      <c r="IHO94" s="34"/>
      <c r="IHP94" s="34"/>
      <c r="IHQ94" s="34"/>
      <c r="IHR94" s="34"/>
      <c r="IHS94" s="34"/>
      <c r="IHT94" s="34"/>
      <c r="IHU94" s="34"/>
      <c r="IHV94" s="34"/>
      <c r="IHW94" s="34"/>
      <c r="IHX94" s="34"/>
      <c r="IHY94" s="34"/>
      <c r="IHZ94" s="34"/>
      <c r="IIA94" s="34"/>
      <c r="IIB94" s="34"/>
      <c r="IIC94" s="34"/>
      <c r="IID94" s="34"/>
      <c r="IIE94" s="34"/>
      <c r="IIF94" s="34"/>
      <c r="IIG94" s="34"/>
      <c r="IIH94" s="34"/>
      <c r="III94" s="34"/>
      <c r="IIJ94" s="34"/>
      <c r="IIK94" s="34"/>
      <c r="IIL94" s="34"/>
      <c r="IIM94" s="34"/>
      <c r="IIN94" s="34"/>
      <c r="IIO94" s="34"/>
      <c r="IIP94" s="34"/>
      <c r="IIQ94" s="34"/>
      <c r="IIR94" s="34"/>
      <c r="IIS94" s="34"/>
      <c r="IIT94" s="34"/>
      <c r="IIU94" s="34"/>
      <c r="IIV94" s="34"/>
      <c r="IIW94" s="34"/>
      <c r="IIX94" s="34"/>
      <c r="IIY94" s="34"/>
      <c r="IIZ94" s="34"/>
      <c r="IJA94" s="34"/>
      <c r="IJB94" s="34"/>
      <c r="IJC94" s="34"/>
      <c r="IJD94" s="34"/>
      <c r="IJE94" s="34"/>
      <c r="IJF94" s="34"/>
      <c r="IJG94" s="34"/>
      <c r="IJH94" s="34"/>
      <c r="IJI94" s="34"/>
      <c r="IJJ94" s="34"/>
      <c r="IJK94" s="34"/>
      <c r="IJL94" s="34"/>
      <c r="IJM94" s="34"/>
      <c r="IJN94" s="34"/>
      <c r="IJO94" s="34"/>
      <c r="IJP94" s="34"/>
      <c r="IJQ94" s="34"/>
      <c r="IJR94" s="34"/>
      <c r="IJS94" s="34"/>
      <c r="IJT94" s="34"/>
      <c r="IJU94" s="34"/>
      <c r="IJV94" s="34"/>
      <c r="IJW94" s="34"/>
      <c r="IJX94" s="34"/>
      <c r="IJY94" s="34"/>
      <c r="IJZ94" s="34"/>
      <c r="IKA94" s="34"/>
      <c r="IKB94" s="34"/>
      <c r="IKC94" s="34"/>
      <c r="IKD94" s="34"/>
      <c r="IKE94" s="34"/>
      <c r="IKF94" s="34"/>
      <c r="IKG94" s="34"/>
      <c r="IKH94" s="34"/>
      <c r="IKI94" s="34"/>
      <c r="IKJ94" s="34"/>
      <c r="IKK94" s="34"/>
      <c r="IKL94" s="34"/>
      <c r="IKM94" s="34"/>
      <c r="IKN94" s="34"/>
      <c r="IKO94" s="34"/>
      <c r="IKP94" s="34"/>
      <c r="IKQ94" s="34"/>
      <c r="IKR94" s="34"/>
      <c r="IKS94" s="34"/>
      <c r="IKT94" s="34"/>
      <c r="IKU94" s="34"/>
      <c r="IKV94" s="34"/>
      <c r="IKW94" s="34"/>
      <c r="IKX94" s="34"/>
      <c r="IKY94" s="34"/>
      <c r="IKZ94" s="34"/>
      <c r="ILA94" s="34"/>
      <c r="ILB94" s="34"/>
      <c r="ILC94" s="34"/>
      <c r="ILD94" s="34"/>
      <c r="ILE94" s="34"/>
      <c r="ILF94" s="34"/>
      <c r="ILG94" s="34"/>
      <c r="ILH94" s="34"/>
      <c r="ILI94" s="34"/>
      <c r="ILJ94" s="34"/>
      <c r="ILK94" s="34"/>
      <c r="ILL94" s="34"/>
      <c r="ILM94" s="34"/>
      <c r="ILN94" s="34"/>
      <c r="ILO94" s="34"/>
      <c r="ILP94" s="34"/>
      <c r="ILQ94" s="34"/>
      <c r="ILR94" s="34"/>
      <c r="ILS94" s="34"/>
      <c r="ILT94" s="34"/>
      <c r="ILU94" s="34"/>
      <c r="ILV94" s="34"/>
      <c r="ILW94" s="34"/>
      <c r="ILX94" s="34"/>
      <c r="ILY94" s="34"/>
      <c r="ILZ94" s="34"/>
      <c r="IMA94" s="34"/>
      <c r="IMB94" s="34"/>
      <c r="IMC94" s="34"/>
      <c r="IMD94" s="34"/>
      <c r="IME94" s="34"/>
      <c r="IMF94" s="34"/>
      <c r="IMG94" s="34"/>
      <c r="IMH94" s="34"/>
      <c r="IMI94" s="34"/>
      <c r="IMJ94" s="34"/>
      <c r="IMK94" s="34"/>
      <c r="IML94" s="34"/>
      <c r="IMM94" s="34"/>
      <c r="IMN94" s="34"/>
      <c r="IMO94" s="34"/>
      <c r="IMP94" s="34"/>
      <c r="IMQ94" s="34"/>
      <c r="IMR94" s="34"/>
      <c r="IMS94" s="34"/>
      <c r="IMT94" s="34"/>
      <c r="IMU94" s="34"/>
      <c r="IMV94" s="34"/>
      <c r="IMW94" s="34"/>
      <c r="IMX94" s="34"/>
      <c r="IMY94" s="34"/>
      <c r="IMZ94" s="34"/>
      <c r="INA94" s="34"/>
      <c r="INB94" s="34"/>
      <c r="INC94" s="34"/>
      <c r="IND94" s="34"/>
      <c r="INE94" s="34"/>
      <c r="INF94" s="34"/>
      <c r="ING94" s="34"/>
      <c r="INH94" s="34"/>
      <c r="INI94" s="34"/>
      <c r="INJ94" s="34"/>
      <c r="INK94" s="34"/>
      <c r="INL94" s="34"/>
      <c r="INM94" s="34"/>
      <c r="INN94" s="34"/>
      <c r="INO94" s="34"/>
      <c r="INP94" s="34"/>
      <c r="INQ94" s="34"/>
      <c r="INR94" s="34"/>
      <c r="INS94" s="34"/>
      <c r="INT94" s="34"/>
      <c r="INU94" s="34"/>
      <c r="INV94" s="34"/>
      <c r="INW94" s="34"/>
      <c r="INX94" s="34"/>
      <c r="INY94" s="34"/>
      <c r="INZ94" s="34"/>
      <c r="IOA94" s="34"/>
      <c r="IOB94" s="34"/>
      <c r="IOC94" s="34"/>
      <c r="IOD94" s="34"/>
      <c r="IOE94" s="34"/>
      <c r="IOF94" s="34"/>
      <c r="IOG94" s="34"/>
      <c r="IOH94" s="34"/>
      <c r="IOI94" s="34"/>
      <c r="IOJ94" s="34"/>
      <c r="IOK94" s="34"/>
      <c r="IOL94" s="34"/>
      <c r="IOM94" s="34"/>
      <c r="ION94" s="34"/>
      <c r="IOO94" s="34"/>
      <c r="IOP94" s="34"/>
      <c r="IOQ94" s="34"/>
      <c r="IOR94" s="34"/>
      <c r="IOS94" s="34"/>
      <c r="IOT94" s="34"/>
      <c r="IOU94" s="34"/>
      <c r="IOV94" s="34"/>
      <c r="IOW94" s="34"/>
      <c r="IOX94" s="34"/>
      <c r="IOY94" s="34"/>
      <c r="IOZ94" s="34"/>
      <c r="IPA94" s="34"/>
      <c r="IPB94" s="34"/>
      <c r="IPC94" s="34"/>
      <c r="IPD94" s="34"/>
      <c r="IPE94" s="34"/>
      <c r="IPF94" s="34"/>
      <c r="IPG94" s="34"/>
      <c r="IPH94" s="34"/>
      <c r="IPI94" s="34"/>
      <c r="IPJ94" s="34"/>
      <c r="IPK94" s="34"/>
      <c r="IPL94" s="34"/>
      <c r="IPM94" s="34"/>
      <c r="IPN94" s="34"/>
      <c r="IPO94" s="34"/>
      <c r="IPP94" s="34"/>
      <c r="IPQ94" s="34"/>
      <c r="IPR94" s="34"/>
      <c r="IPS94" s="34"/>
      <c r="IPT94" s="34"/>
      <c r="IPU94" s="34"/>
      <c r="IPV94" s="34"/>
      <c r="IPW94" s="34"/>
      <c r="IPX94" s="34"/>
      <c r="IPY94" s="34"/>
      <c r="IPZ94" s="34"/>
      <c r="IQA94" s="34"/>
      <c r="IQB94" s="34"/>
      <c r="IQC94" s="34"/>
      <c r="IQD94" s="34"/>
      <c r="IQE94" s="34"/>
      <c r="IQF94" s="34"/>
      <c r="IQG94" s="34"/>
      <c r="IQH94" s="34"/>
      <c r="IQI94" s="34"/>
      <c r="IQJ94" s="34"/>
      <c r="IQK94" s="34"/>
      <c r="IQL94" s="34"/>
      <c r="IQM94" s="34"/>
      <c r="IQN94" s="34"/>
      <c r="IQO94" s="34"/>
      <c r="IQP94" s="34"/>
      <c r="IQQ94" s="34"/>
      <c r="IQR94" s="34"/>
      <c r="IQS94" s="34"/>
      <c r="IQT94" s="34"/>
      <c r="IQU94" s="34"/>
      <c r="IQV94" s="34"/>
      <c r="IQW94" s="34"/>
      <c r="IQX94" s="34"/>
      <c r="IQY94" s="34"/>
      <c r="IQZ94" s="34"/>
      <c r="IRA94" s="34"/>
      <c r="IRB94" s="34"/>
      <c r="IRC94" s="34"/>
      <c r="IRD94" s="34"/>
      <c r="IRE94" s="34"/>
      <c r="IRF94" s="34"/>
      <c r="IRG94" s="34"/>
      <c r="IRH94" s="34"/>
      <c r="IRI94" s="34"/>
      <c r="IRJ94" s="34"/>
      <c r="IRK94" s="34"/>
      <c r="IRL94" s="34"/>
      <c r="IRM94" s="34"/>
      <c r="IRN94" s="34"/>
      <c r="IRO94" s="34"/>
      <c r="IRP94" s="34"/>
      <c r="IRQ94" s="34"/>
      <c r="IRR94" s="34"/>
      <c r="IRS94" s="34"/>
      <c r="IRT94" s="34"/>
      <c r="IRU94" s="34"/>
      <c r="IRV94" s="34"/>
      <c r="IRW94" s="34"/>
      <c r="IRX94" s="34"/>
      <c r="IRY94" s="34"/>
      <c r="IRZ94" s="34"/>
      <c r="ISA94" s="34"/>
      <c r="ISB94" s="34"/>
      <c r="ISC94" s="34"/>
      <c r="ISD94" s="34"/>
      <c r="ISE94" s="34"/>
      <c r="ISF94" s="34"/>
      <c r="ISG94" s="34"/>
      <c r="ISH94" s="34"/>
      <c r="ISI94" s="34"/>
      <c r="ISJ94" s="34"/>
      <c r="ISK94" s="34"/>
      <c r="ISL94" s="34"/>
      <c r="ISM94" s="34"/>
      <c r="ISN94" s="34"/>
      <c r="ISO94" s="34"/>
      <c r="ISP94" s="34"/>
      <c r="ISQ94" s="34"/>
      <c r="ISR94" s="34"/>
      <c r="ISS94" s="34"/>
      <c r="IST94" s="34"/>
      <c r="ISU94" s="34"/>
      <c r="ISV94" s="34"/>
      <c r="ISW94" s="34"/>
      <c r="ISX94" s="34"/>
      <c r="ISY94" s="34"/>
      <c r="ISZ94" s="34"/>
      <c r="ITA94" s="34"/>
      <c r="ITB94" s="34"/>
      <c r="ITC94" s="34"/>
      <c r="ITD94" s="34"/>
      <c r="ITE94" s="34"/>
      <c r="ITF94" s="34"/>
      <c r="ITG94" s="34"/>
      <c r="ITH94" s="34"/>
      <c r="ITI94" s="34"/>
      <c r="ITJ94" s="34"/>
      <c r="ITK94" s="34"/>
      <c r="ITL94" s="34"/>
      <c r="ITM94" s="34"/>
      <c r="ITN94" s="34"/>
      <c r="ITO94" s="34"/>
      <c r="ITP94" s="34"/>
      <c r="ITQ94" s="34"/>
      <c r="ITR94" s="34"/>
      <c r="ITS94" s="34"/>
      <c r="ITT94" s="34"/>
      <c r="ITU94" s="34"/>
      <c r="ITV94" s="34"/>
      <c r="ITW94" s="34"/>
      <c r="ITX94" s="34"/>
      <c r="ITY94" s="34"/>
      <c r="ITZ94" s="34"/>
      <c r="IUA94" s="34"/>
      <c r="IUB94" s="34"/>
      <c r="IUC94" s="34"/>
      <c r="IUD94" s="34"/>
      <c r="IUE94" s="34"/>
      <c r="IUF94" s="34"/>
      <c r="IUG94" s="34"/>
      <c r="IUH94" s="34"/>
      <c r="IUI94" s="34"/>
      <c r="IUJ94" s="34"/>
      <c r="IUK94" s="34"/>
      <c r="IUL94" s="34"/>
      <c r="IUM94" s="34"/>
      <c r="IUN94" s="34"/>
      <c r="IUO94" s="34"/>
      <c r="IUP94" s="34"/>
      <c r="IUQ94" s="34"/>
      <c r="IUR94" s="34"/>
      <c r="IUS94" s="34"/>
      <c r="IUT94" s="34"/>
      <c r="IUU94" s="34"/>
      <c r="IUV94" s="34"/>
      <c r="IUW94" s="34"/>
      <c r="IUX94" s="34"/>
      <c r="IUY94" s="34"/>
      <c r="IUZ94" s="34"/>
      <c r="IVA94" s="34"/>
      <c r="IVB94" s="34"/>
      <c r="IVC94" s="34"/>
      <c r="IVD94" s="34"/>
      <c r="IVE94" s="34"/>
      <c r="IVF94" s="34"/>
      <c r="IVG94" s="34"/>
      <c r="IVH94" s="34"/>
      <c r="IVI94" s="34"/>
      <c r="IVJ94" s="34"/>
      <c r="IVK94" s="34"/>
      <c r="IVL94" s="34"/>
      <c r="IVM94" s="34"/>
      <c r="IVN94" s="34"/>
      <c r="IVO94" s="34"/>
      <c r="IVP94" s="34"/>
      <c r="IVQ94" s="34"/>
      <c r="IVR94" s="34"/>
      <c r="IVS94" s="34"/>
      <c r="IVT94" s="34"/>
      <c r="IVU94" s="34"/>
      <c r="IVV94" s="34"/>
      <c r="IVW94" s="34"/>
      <c r="IVX94" s="34"/>
      <c r="IVY94" s="34"/>
      <c r="IVZ94" s="34"/>
      <c r="IWA94" s="34"/>
      <c r="IWB94" s="34"/>
      <c r="IWC94" s="34"/>
      <c r="IWD94" s="34"/>
      <c r="IWE94" s="34"/>
      <c r="IWF94" s="34"/>
      <c r="IWG94" s="34"/>
      <c r="IWH94" s="34"/>
      <c r="IWI94" s="34"/>
      <c r="IWJ94" s="34"/>
      <c r="IWK94" s="34"/>
      <c r="IWL94" s="34"/>
      <c r="IWM94" s="34"/>
      <c r="IWN94" s="34"/>
      <c r="IWO94" s="34"/>
      <c r="IWP94" s="34"/>
      <c r="IWQ94" s="34"/>
      <c r="IWR94" s="34"/>
      <c r="IWS94" s="34"/>
      <c r="IWT94" s="34"/>
      <c r="IWU94" s="34"/>
      <c r="IWV94" s="34"/>
      <c r="IWW94" s="34"/>
      <c r="IWX94" s="34"/>
      <c r="IWY94" s="34"/>
      <c r="IWZ94" s="34"/>
      <c r="IXA94" s="34"/>
      <c r="IXB94" s="34"/>
      <c r="IXC94" s="34"/>
      <c r="IXD94" s="34"/>
      <c r="IXE94" s="34"/>
      <c r="IXF94" s="34"/>
      <c r="IXG94" s="34"/>
      <c r="IXH94" s="34"/>
      <c r="IXI94" s="34"/>
      <c r="IXJ94" s="34"/>
      <c r="IXK94" s="34"/>
      <c r="IXL94" s="34"/>
      <c r="IXM94" s="34"/>
      <c r="IXN94" s="34"/>
      <c r="IXO94" s="34"/>
      <c r="IXP94" s="34"/>
      <c r="IXQ94" s="34"/>
      <c r="IXR94" s="34"/>
      <c r="IXS94" s="34"/>
      <c r="IXT94" s="34"/>
      <c r="IXU94" s="34"/>
      <c r="IXV94" s="34"/>
      <c r="IXW94" s="34"/>
      <c r="IXX94" s="34"/>
      <c r="IXY94" s="34"/>
      <c r="IXZ94" s="34"/>
      <c r="IYA94" s="34"/>
      <c r="IYB94" s="34"/>
      <c r="IYC94" s="34"/>
      <c r="IYD94" s="34"/>
      <c r="IYE94" s="34"/>
      <c r="IYF94" s="34"/>
      <c r="IYG94" s="34"/>
      <c r="IYH94" s="34"/>
      <c r="IYI94" s="34"/>
      <c r="IYJ94" s="34"/>
      <c r="IYK94" s="34"/>
      <c r="IYL94" s="34"/>
      <c r="IYM94" s="34"/>
      <c r="IYN94" s="34"/>
      <c r="IYO94" s="34"/>
      <c r="IYP94" s="34"/>
      <c r="IYQ94" s="34"/>
      <c r="IYR94" s="34"/>
      <c r="IYS94" s="34"/>
      <c r="IYT94" s="34"/>
      <c r="IYU94" s="34"/>
      <c r="IYV94" s="34"/>
      <c r="IYW94" s="34"/>
      <c r="IYX94" s="34"/>
      <c r="IYY94" s="34"/>
      <c r="IYZ94" s="34"/>
      <c r="IZA94" s="34"/>
      <c r="IZB94" s="34"/>
      <c r="IZC94" s="34"/>
      <c r="IZD94" s="34"/>
      <c r="IZE94" s="34"/>
      <c r="IZF94" s="34"/>
      <c r="IZG94" s="34"/>
      <c r="IZH94" s="34"/>
      <c r="IZI94" s="34"/>
      <c r="IZJ94" s="34"/>
      <c r="IZK94" s="34"/>
      <c r="IZL94" s="34"/>
      <c r="IZM94" s="34"/>
      <c r="IZN94" s="34"/>
      <c r="IZO94" s="34"/>
      <c r="IZP94" s="34"/>
      <c r="IZQ94" s="34"/>
      <c r="IZR94" s="34"/>
      <c r="IZS94" s="34"/>
      <c r="IZT94" s="34"/>
      <c r="IZU94" s="34"/>
      <c r="IZV94" s="34"/>
      <c r="IZW94" s="34"/>
      <c r="IZX94" s="34"/>
      <c r="IZY94" s="34"/>
      <c r="IZZ94" s="34"/>
      <c r="JAA94" s="34"/>
      <c r="JAB94" s="34"/>
      <c r="JAC94" s="34"/>
      <c r="JAD94" s="34"/>
      <c r="JAE94" s="34"/>
      <c r="JAF94" s="34"/>
      <c r="JAG94" s="34"/>
      <c r="JAH94" s="34"/>
      <c r="JAI94" s="34"/>
      <c r="JAJ94" s="34"/>
      <c r="JAK94" s="34"/>
      <c r="JAL94" s="34"/>
      <c r="JAM94" s="34"/>
      <c r="JAN94" s="34"/>
      <c r="JAO94" s="34"/>
      <c r="JAP94" s="34"/>
      <c r="JAQ94" s="34"/>
      <c r="JAR94" s="34"/>
      <c r="JAS94" s="34"/>
      <c r="JAT94" s="34"/>
      <c r="JAU94" s="34"/>
      <c r="JAV94" s="34"/>
      <c r="JAW94" s="34"/>
      <c r="JAX94" s="34"/>
      <c r="JAY94" s="34"/>
      <c r="JAZ94" s="34"/>
      <c r="JBA94" s="34"/>
      <c r="JBB94" s="34"/>
      <c r="JBC94" s="34"/>
      <c r="JBD94" s="34"/>
      <c r="JBE94" s="34"/>
      <c r="JBF94" s="34"/>
      <c r="JBG94" s="34"/>
      <c r="JBH94" s="34"/>
      <c r="JBI94" s="34"/>
      <c r="JBJ94" s="34"/>
      <c r="JBK94" s="34"/>
      <c r="JBL94" s="34"/>
      <c r="JBM94" s="34"/>
      <c r="JBN94" s="34"/>
      <c r="JBO94" s="34"/>
      <c r="JBP94" s="34"/>
      <c r="JBQ94" s="34"/>
      <c r="JBR94" s="34"/>
      <c r="JBS94" s="34"/>
      <c r="JBT94" s="34"/>
      <c r="JBU94" s="34"/>
      <c r="JBV94" s="34"/>
      <c r="JBW94" s="34"/>
      <c r="JBX94" s="34"/>
      <c r="JBY94" s="34"/>
      <c r="JBZ94" s="34"/>
      <c r="JCA94" s="34"/>
      <c r="JCB94" s="34"/>
      <c r="JCC94" s="34"/>
      <c r="JCD94" s="34"/>
      <c r="JCE94" s="34"/>
      <c r="JCF94" s="34"/>
      <c r="JCG94" s="34"/>
      <c r="JCH94" s="34"/>
      <c r="JCI94" s="34"/>
      <c r="JCJ94" s="34"/>
      <c r="JCK94" s="34"/>
      <c r="JCL94" s="34"/>
      <c r="JCM94" s="34"/>
      <c r="JCN94" s="34"/>
      <c r="JCO94" s="34"/>
      <c r="JCP94" s="34"/>
      <c r="JCQ94" s="34"/>
      <c r="JCR94" s="34"/>
      <c r="JCS94" s="34"/>
      <c r="JCT94" s="34"/>
      <c r="JCU94" s="34"/>
      <c r="JCV94" s="34"/>
      <c r="JCW94" s="34"/>
      <c r="JCX94" s="34"/>
      <c r="JCY94" s="34"/>
      <c r="JCZ94" s="34"/>
      <c r="JDA94" s="34"/>
      <c r="JDB94" s="34"/>
      <c r="JDC94" s="34"/>
      <c r="JDD94" s="34"/>
      <c r="JDE94" s="34"/>
      <c r="JDF94" s="34"/>
      <c r="JDG94" s="34"/>
      <c r="JDH94" s="34"/>
      <c r="JDI94" s="34"/>
      <c r="JDJ94" s="34"/>
      <c r="JDK94" s="34"/>
      <c r="JDL94" s="34"/>
      <c r="JDM94" s="34"/>
      <c r="JDN94" s="34"/>
      <c r="JDO94" s="34"/>
      <c r="JDP94" s="34"/>
      <c r="JDQ94" s="34"/>
      <c r="JDR94" s="34"/>
      <c r="JDS94" s="34"/>
      <c r="JDT94" s="34"/>
      <c r="JDU94" s="34"/>
      <c r="JDV94" s="34"/>
      <c r="JDW94" s="34"/>
      <c r="JDX94" s="34"/>
      <c r="JDY94" s="34"/>
      <c r="JDZ94" s="34"/>
      <c r="JEA94" s="34"/>
      <c r="JEB94" s="34"/>
      <c r="JEC94" s="34"/>
      <c r="JED94" s="34"/>
      <c r="JEE94" s="34"/>
      <c r="JEF94" s="34"/>
      <c r="JEG94" s="34"/>
      <c r="JEH94" s="34"/>
      <c r="JEI94" s="34"/>
      <c r="JEJ94" s="34"/>
      <c r="JEK94" s="34"/>
      <c r="JEL94" s="34"/>
      <c r="JEM94" s="34"/>
      <c r="JEN94" s="34"/>
      <c r="JEO94" s="34"/>
      <c r="JEP94" s="34"/>
      <c r="JEQ94" s="34"/>
      <c r="JER94" s="34"/>
      <c r="JES94" s="34"/>
      <c r="JET94" s="34"/>
      <c r="JEU94" s="34"/>
      <c r="JEV94" s="34"/>
      <c r="JEW94" s="34"/>
      <c r="JEX94" s="34"/>
      <c r="JEY94" s="34"/>
      <c r="JEZ94" s="34"/>
      <c r="JFA94" s="34"/>
      <c r="JFB94" s="34"/>
      <c r="JFC94" s="34"/>
      <c r="JFD94" s="34"/>
      <c r="JFE94" s="34"/>
      <c r="JFF94" s="34"/>
      <c r="JFG94" s="34"/>
      <c r="JFH94" s="34"/>
      <c r="JFI94" s="34"/>
      <c r="JFJ94" s="34"/>
      <c r="JFK94" s="34"/>
      <c r="JFL94" s="34"/>
      <c r="JFM94" s="34"/>
      <c r="JFN94" s="34"/>
      <c r="JFO94" s="34"/>
      <c r="JFP94" s="34"/>
      <c r="JFQ94" s="34"/>
      <c r="JFR94" s="34"/>
      <c r="JFS94" s="34"/>
      <c r="JFT94" s="34"/>
      <c r="JFU94" s="34"/>
      <c r="JFV94" s="34"/>
      <c r="JFW94" s="34"/>
      <c r="JFX94" s="34"/>
      <c r="JFY94" s="34"/>
      <c r="JFZ94" s="34"/>
      <c r="JGA94" s="34"/>
      <c r="JGB94" s="34"/>
      <c r="JGC94" s="34"/>
      <c r="JGD94" s="34"/>
      <c r="JGE94" s="34"/>
      <c r="JGF94" s="34"/>
      <c r="JGG94" s="34"/>
      <c r="JGH94" s="34"/>
      <c r="JGI94" s="34"/>
      <c r="JGJ94" s="34"/>
      <c r="JGK94" s="34"/>
      <c r="JGL94" s="34"/>
      <c r="JGM94" s="34"/>
      <c r="JGN94" s="34"/>
      <c r="JGO94" s="34"/>
      <c r="JGP94" s="34"/>
      <c r="JGQ94" s="34"/>
      <c r="JGR94" s="34"/>
      <c r="JGS94" s="34"/>
      <c r="JGT94" s="34"/>
      <c r="JGU94" s="34"/>
      <c r="JGV94" s="34"/>
      <c r="JGW94" s="34"/>
      <c r="JGX94" s="34"/>
      <c r="JGY94" s="34"/>
      <c r="JGZ94" s="34"/>
      <c r="JHA94" s="34"/>
      <c r="JHB94" s="34"/>
      <c r="JHC94" s="34"/>
      <c r="JHD94" s="34"/>
      <c r="JHE94" s="34"/>
      <c r="JHF94" s="34"/>
      <c r="JHG94" s="34"/>
      <c r="JHH94" s="34"/>
      <c r="JHI94" s="34"/>
      <c r="JHJ94" s="34"/>
      <c r="JHK94" s="34"/>
      <c r="JHL94" s="34"/>
      <c r="JHM94" s="34"/>
      <c r="JHN94" s="34"/>
      <c r="JHO94" s="34"/>
      <c r="JHP94" s="34"/>
      <c r="JHQ94" s="34"/>
      <c r="JHR94" s="34"/>
      <c r="JHS94" s="34"/>
      <c r="JHT94" s="34"/>
      <c r="JHU94" s="34"/>
      <c r="JHV94" s="34"/>
      <c r="JHW94" s="34"/>
      <c r="JHX94" s="34"/>
      <c r="JHY94" s="34"/>
      <c r="JHZ94" s="34"/>
      <c r="JIA94" s="34"/>
      <c r="JIB94" s="34"/>
      <c r="JIC94" s="34"/>
      <c r="JID94" s="34"/>
      <c r="JIE94" s="34"/>
      <c r="JIF94" s="34"/>
      <c r="JIG94" s="34"/>
      <c r="JIH94" s="34"/>
      <c r="JII94" s="34"/>
      <c r="JIJ94" s="34"/>
      <c r="JIK94" s="34"/>
      <c r="JIL94" s="34"/>
      <c r="JIM94" s="34"/>
      <c r="JIN94" s="34"/>
      <c r="JIO94" s="34"/>
      <c r="JIP94" s="34"/>
      <c r="JIQ94" s="34"/>
      <c r="JIR94" s="34"/>
      <c r="JIS94" s="34"/>
      <c r="JIT94" s="34"/>
      <c r="JIU94" s="34"/>
      <c r="JIV94" s="34"/>
      <c r="JIW94" s="34"/>
      <c r="JIX94" s="34"/>
      <c r="JIY94" s="34"/>
      <c r="JIZ94" s="34"/>
      <c r="JJA94" s="34"/>
      <c r="JJB94" s="34"/>
      <c r="JJC94" s="34"/>
      <c r="JJD94" s="34"/>
      <c r="JJE94" s="34"/>
      <c r="JJF94" s="34"/>
      <c r="JJG94" s="34"/>
      <c r="JJH94" s="34"/>
      <c r="JJI94" s="34"/>
      <c r="JJJ94" s="34"/>
      <c r="JJK94" s="34"/>
      <c r="JJL94" s="34"/>
      <c r="JJM94" s="34"/>
      <c r="JJN94" s="34"/>
      <c r="JJO94" s="34"/>
      <c r="JJP94" s="34"/>
      <c r="JJQ94" s="34"/>
      <c r="JJR94" s="34"/>
      <c r="JJS94" s="34"/>
      <c r="JJT94" s="34"/>
      <c r="JJU94" s="34"/>
      <c r="JJV94" s="34"/>
      <c r="JJW94" s="34"/>
      <c r="JJX94" s="34"/>
      <c r="JJY94" s="34"/>
      <c r="JJZ94" s="34"/>
      <c r="JKA94" s="34"/>
      <c r="JKB94" s="34"/>
      <c r="JKC94" s="34"/>
      <c r="JKD94" s="34"/>
      <c r="JKE94" s="34"/>
      <c r="JKF94" s="34"/>
      <c r="JKG94" s="34"/>
      <c r="JKH94" s="34"/>
      <c r="JKI94" s="34"/>
      <c r="JKJ94" s="34"/>
      <c r="JKK94" s="34"/>
      <c r="JKL94" s="34"/>
      <c r="JKM94" s="34"/>
      <c r="JKN94" s="34"/>
      <c r="JKO94" s="34"/>
      <c r="JKP94" s="34"/>
      <c r="JKQ94" s="34"/>
      <c r="JKR94" s="34"/>
      <c r="JKS94" s="34"/>
      <c r="JKT94" s="34"/>
      <c r="JKU94" s="34"/>
      <c r="JKV94" s="34"/>
      <c r="JKW94" s="34"/>
      <c r="JKX94" s="34"/>
      <c r="JKY94" s="34"/>
      <c r="JKZ94" s="34"/>
      <c r="JLA94" s="34"/>
      <c r="JLB94" s="34"/>
      <c r="JLC94" s="34"/>
      <c r="JLD94" s="34"/>
      <c r="JLE94" s="34"/>
      <c r="JLF94" s="34"/>
      <c r="JLG94" s="34"/>
      <c r="JLH94" s="34"/>
      <c r="JLI94" s="34"/>
      <c r="JLJ94" s="34"/>
      <c r="JLK94" s="34"/>
      <c r="JLL94" s="34"/>
      <c r="JLM94" s="34"/>
      <c r="JLN94" s="34"/>
      <c r="JLO94" s="34"/>
      <c r="JLP94" s="34"/>
      <c r="JLQ94" s="34"/>
      <c r="JLR94" s="34"/>
      <c r="JLS94" s="34"/>
      <c r="JLT94" s="34"/>
      <c r="JLU94" s="34"/>
      <c r="JLV94" s="34"/>
      <c r="JLW94" s="34"/>
      <c r="JLX94" s="34"/>
      <c r="JLY94" s="34"/>
      <c r="JLZ94" s="34"/>
      <c r="JMA94" s="34"/>
      <c r="JMB94" s="34"/>
      <c r="JMC94" s="34"/>
      <c r="JMD94" s="34"/>
      <c r="JME94" s="34"/>
      <c r="JMF94" s="34"/>
      <c r="JMG94" s="34"/>
      <c r="JMH94" s="34"/>
      <c r="JMI94" s="34"/>
      <c r="JMJ94" s="34"/>
      <c r="JMK94" s="34"/>
      <c r="JML94" s="34"/>
      <c r="JMM94" s="34"/>
      <c r="JMN94" s="34"/>
      <c r="JMO94" s="34"/>
      <c r="JMP94" s="34"/>
      <c r="JMQ94" s="34"/>
      <c r="JMR94" s="34"/>
      <c r="JMS94" s="34"/>
      <c r="JMT94" s="34"/>
      <c r="JMU94" s="34"/>
      <c r="JMV94" s="34"/>
      <c r="JMW94" s="34"/>
      <c r="JMX94" s="34"/>
      <c r="JMY94" s="34"/>
      <c r="JMZ94" s="34"/>
      <c r="JNA94" s="34"/>
      <c r="JNB94" s="34"/>
      <c r="JNC94" s="34"/>
      <c r="JND94" s="34"/>
      <c r="JNE94" s="34"/>
      <c r="JNF94" s="34"/>
      <c r="JNG94" s="34"/>
      <c r="JNH94" s="34"/>
      <c r="JNI94" s="34"/>
      <c r="JNJ94" s="34"/>
      <c r="JNK94" s="34"/>
      <c r="JNL94" s="34"/>
      <c r="JNM94" s="34"/>
      <c r="JNN94" s="34"/>
      <c r="JNO94" s="34"/>
      <c r="JNP94" s="34"/>
      <c r="JNQ94" s="34"/>
      <c r="JNR94" s="34"/>
      <c r="JNS94" s="34"/>
      <c r="JNT94" s="34"/>
      <c r="JNU94" s="34"/>
      <c r="JNV94" s="34"/>
      <c r="JNW94" s="34"/>
      <c r="JNX94" s="34"/>
      <c r="JNY94" s="34"/>
      <c r="JNZ94" s="34"/>
      <c r="JOA94" s="34"/>
      <c r="JOB94" s="34"/>
      <c r="JOC94" s="34"/>
      <c r="JOD94" s="34"/>
      <c r="JOE94" s="34"/>
      <c r="JOF94" s="34"/>
      <c r="JOG94" s="34"/>
      <c r="JOH94" s="34"/>
      <c r="JOI94" s="34"/>
      <c r="JOJ94" s="34"/>
      <c r="JOK94" s="34"/>
      <c r="JOL94" s="34"/>
      <c r="JOM94" s="34"/>
      <c r="JON94" s="34"/>
      <c r="JOO94" s="34"/>
      <c r="JOP94" s="34"/>
      <c r="JOQ94" s="34"/>
      <c r="JOR94" s="34"/>
      <c r="JOS94" s="34"/>
      <c r="JOT94" s="34"/>
      <c r="JOU94" s="34"/>
      <c r="JOV94" s="34"/>
      <c r="JOW94" s="34"/>
      <c r="JOX94" s="34"/>
      <c r="JOY94" s="34"/>
      <c r="JOZ94" s="34"/>
      <c r="JPA94" s="34"/>
      <c r="JPB94" s="34"/>
      <c r="JPC94" s="34"/>
      <c r="JPD94" s="34"/>
      <c r="JPE94" s="34"/>
      <c r="JPF94" s="34"/>
      <c r="JPG94" s="34"/>
      <c r="JPH94" s="34"/>
      <c r="JPI94" s="34"/>
      <c r="JPJ94" s="34"/>
      <c r="JPK94" s="34"/>
      <c r="JPL94" s="34"/>
      <c r="JPM94" s="34"/>
      <c r="JPN94" s="34"/>
      <c r="JPO94" s="34"/>
      <c r="JPP94" s="34"/>
      <c r="JPQ94" s="34"/>
      <c r="JPR94" s="34"/>
      <c r="JPS94" s="34"/>
      <c r="JPT94" s="34"/>
      <c r="JPU94" s="34"/>
      <c r="JPV94" s="34"/>
      <c r="JPW94" s="34"/>
      <c r="JPX94" s="34"/>
      <c r="JPY94" s="34"/>
      <c r="JPZ94" s="34"/>
      <c r="JQA94" s="34"/>
      <c r="JQB94" s="34"/>
      <c r="JQC94" s="34"/>
      <c r="JQD94" s="34"/>
      <c r="JQE94" s="34"/>
      <c r="JQF94" s="34"/>
      <c r="JQG94" s="34"/>
      <c r="JQH94" s="34"/>
      <c r="JQI94" s="34"/>
      <c r="JQJ94" s="34"/>
      <c r="JQK94" s="34"/>
      <c r="JQL94" s="34"/>
      <c r="JQM94" s="34"/>
      <c r="JQN94" s="34"/>
      <c r="JQO94" s="34"/>
      <c r="JQP94" s="34"/>
      <c r="JQQ94" s="34"/>
      <c r="JQR94" s="34"/>
      <c r="JQS94" s="34"/>
      <c r="JQT94" s="34"/>
      <c r="JQU94" s="34"/>
      <c r="JQV94" s="34"/>
      <c r="JQW94" s="34"/>
      <c r="JQX94" s="34"/>
      <c r="JQY94" s="34"/>
      <c r="JQZ94" s="34"/>
      <c r="JRA94" s="34"/>
      <c r="JRB94" s="34"/>
      <c r="JRC94" s="34"/>
      <c r="JRD94" s="34"/>
      <c r="JRE94" s="34"/>
      <c r="JRF94" s="34"/>
      <c r="JRG94" s="34"/>
      <c r="JRH94" s="34"/>
      <c r="JRI94" s="34"/>
      <c r="JRJ94" s="34"/>
      <c r="JRK94" s="34"/>
      <c r="JRL94" s="34"/>
      <c r="JRM94" s="34"/>
      <c r="JRN94" s="34"/>
      <c r="JRO94" s="34"/>
      <c r="JRP94" s="34"/>
      <c r="JRQ94" s="34"/>
      <c r="JRR94" s="34"/>
      <c r="JRS94" s="34"/>
      <c r="JRT94" s="34"/>
      <c r="JRU94" s="34"/>
      <c r="JRV94" s="34"/>
      <c r="JRW94" s="34"/>
      <c r="JRX94" s="34"/>
      <c r="JRY94" s="34"/>
      <c r="JRZ94" s="34"/>
      <c r="JSA94" s="34"/>
      <c r="JSB94" s="34"/>
      <c r="JSC94" s="34"/>
      <c r="JSD94" s="34"/>
      <c r="JSE94" s="34"/>
      <c r="JSF94" s="34"/>
      <c r="JSG94" s="34"/>
      <c r="JSH94" s="34"/>
      <c r="JSI94" s="34"/>
      <c r="JSJ94" s="34"/>
      <c r="JSK94" s="34"/>
      <c r="JSL94" s="34"/>
      <c r="JSM94" s="34"/>
      <c r="JSN94" s="34"/>
      <c r="JSO94" s="34"/>
      <c r="JSP94" s="34"/>
      <c r="JSQ94" s="34"/>
      <c r="JSR94" s="34"/>
      <c r="JSS94" s="34"/>
      <c r="JST94" s="34"/>
      <c r="JSU94" s="34"/>
      <c r="JSV94" s="34"/>
      <c r="JSW94" s="34"/>
      <c r="JSX94" s="34"/>
      <c r="JSY94" s="34"/>
      <c r="JSZ94" s="34"/>
      <c r="JTA94" s="34"/>
      <c r="JTB94" s="34"/>
      <c r="JTC94" s="34"/>
      <c r="JTD94" s="34"/>
      <c r="JTE94" s="34"/>
      <c r="JTF94" s="34"/>
      <c r="JTG94" s="34"/>
      <c r="JTH94" s="34"/>
      <c r="JTI94" s="34"/>
      <c r="JTJ94" s="34"/>
      <c r="JTK94" s="34"/>
      <c r="JTL94" s="34"/>
      <c r="JTM94" s="34"/>
      <c r="JTN94" s="34"/>
      <c r="JTO94" s="34"/>
      <c r="JTP94" s="34"/>
      <c r="JTQ94" s="34"/>
      <c r="JTR94" s="34"/>
      <c r="JTS94" s="34"/>
      <c r="JTT94" s="34"/>
      <c r="JTU94" s="34"/>
      <c r="JTV94" s="34"/>
      <c r="JTW94" s="34"/>
      <c r="JTX94" s="34"/>
      <c r="JTY94" s="34"/>
      <c r="JTZ94" s="34"/>
      <c r="JUA94" s="34"/>
      <c r="JUB94" s="34"/>
      <c r="JUC94" s="34"/>
      <c r="JUD94" s="34"/>
      <c r="JUE94" s="34"/>
      <c r="JUF94" s="34"/>
      <c r="JUG94" s="34"/>
      <c r="JUH94" s="34"/>
      <c r="JUI94" s="34"/>
      <c r="JUJ94" s="34"/>
      <c r="JUK94" s="34"/>
      <c r="JUL94" s="34"/>
      <c r="JUM94" s="34"/>
      <c r="JUN94" s="34"/>
      <c r="JUO94" s="34"/>
      <c r="JUP94" s="34"/>
      <c r="JUQ94" s="34"/>
      <c r="JUR94" s="34"/>
      <c r="JUS94" s="34"/>
      <c r="JUT94" s="34"/>
      <c r="JUU94" s="34"/>
      <c r="JUV94" s="34"/>
      <c r="JUW94" s="34"/>
      <c r="JUX94" s="34"/>
      <c r="JUY94" s="34"/>
      <c r="JUZ94" s="34"/>
      <c r="JVA94" s="34"/>
      <c r="JVB94" s="34"/>
      <c r="JVC94" s="34"/>
      <c r="JVD94" s="34"/>
      <c r="JVE94" s="34"/>
      <c r="JVF94" s="34"/>
      <c r="JVG94" s="34"/>
      <c r="JVH94" s="34"/>
      <c r="JVI94" s="34"/>
      <c r="JVJ94" s="34"/>
      <c r="JVK94" s="34"/>
      <c r="JVL94" s="34"/>
      <c r="JVM94" s="34"/>
      <c r="JVN94" s="34"/>
      <c r="JVO94" s="34"/>
      <c r="JVP94" s="34"/>
      <c r="JVQ94" s="34"/>
      <c r="JVR94" s="34"/>
      <c r="JVS94" s="34"/>
      <c r="JVT94" s="34"/>
      <c r="JVU94" s="34"/>
      <c r="JVV94" s="34"/>
      <c r="JVW94" s="34"/>
      <c r="JVX94" s="34"/>
      <c r="JVY94" s="34"/>
      <c r="JVZ94" s="34"/>
      <c r="JWA94" s="34"/>
      <c r="JWB94" s="34"/>
      <c r="JWC94" s="34"/>
      <c r="JWD94" s="34"/>
      <c r="JWE94" s="34"/>
      <c r="JWF94" s="34"/>
      <c r="JWG94" s="34"/>
      <c r="JWH94" s="34"/>
      <c r="JWI94" s="34"/>
      <c r="JWJ94" s="34"/>
      <c r="JWK94" s="34"/>
      <c r="JWL94" s="34"/>
      <c r="JWM94" s="34"/>
      <c r="JWN94" s="34"/>
      <c r="JWO94" s="34"/>
      <c r="JWP94" s="34"/>
      <c r="JWQ94" s="34"/>
      <c r="JWR94" s="34"/>
      <c r="JWS94" s="34"/>
      <c r="JWT94" s="34"/>
      <c r="JWU94" s="34"/>
      <c r="JWV94" s="34"/>
      <c r="JWW94" s="34"/>
      <c r="JWX94" s="34"/>
      <c r="JWY94" s="34"/>
      <c r="JWZ94" s="34"/>
      <c r="JXA94" s="34"/>
      <c r="JXB94" s="34"/>
      <c r="JXC94" s="34"/>
      <c r="JXD94" s="34"/>
      <c r="JXE94" s="34"/>
      <c r="JXF94" s="34"/>
      <c r="JXG94" s="34"/>
      <c r="JXH94" s="34"/>
      <c r="JXI94" s="34"/>
      <c r="JXJ94" s="34"/>
      <c r="JXK94" s="34"/>
      <c r="JXL94" s="34"/>
      <c r="JXM94" s="34"/>
      <c r="JXN94" s="34"/>
      <c r="JXO94" s="34"/>
      <c r="JXP94" s="34"/>
      <c r="JXQ94" s="34"/>
      <c r="JXR94" s="34"/>
      <c r="JXS94" s="34"/>
      <c r="JXT94" s="34"/>
      <c r="JXU94" s="34"/>
      <c r="JXV94" s="34"/>
      <c r="JXW94" s="34"/>
      <c r="JXX94" s="34"/>
      <c r="JXY94" s="34"/>
      <c r="JXZ94" s="34"/>
      <c r="JYA94" s="34"/>
      <c r="JYB94" s="34"/>
      <c r="JYC94" s="34"/>
      <c r="JYD94" s="34"/>
      <c r="JYE94" s="34"/>
      <c r="JYF94" s="34"/>
      <c r="JYG94" s="34"/>
      <c r="JYH94" s="34"/>
      <c r="JYI94" s="34"/>
      <c r="JYJ94" s="34"/>
      <c r="JYK94" s="34"/>
      <c r="JYL94" s="34"/>
      <c r="JYM94" s="34"/>
      <c r="JYN94" s="34"/>
      <c r="JYO94" s="34"/>
      <c r="JYP94" s="34"/>
      <c r="JYQ94" s="34"/>
      <c r="JYR94" s="34"/>
      <c r="JYS94" s="34"/>
      <c r="JYT94" s="34"/>
      <c r="JYU94" s="34"/>
      <c r="JYV94" s="34"/>
      <c r="JYW94" s="34"/>
      <c r="JYX94" s="34"/>
      <c r="JYY94" s="34"/>
      <c r="JYZ94" s="34"/>
      <c r="JZA94" s="34"/>
      <c r="JZB94" s="34"/>
      <c r="JZC94" s="34"/>
      <c r="JZD94" s="34"/>
      <c r="JZE94" s="34"/>
      <c r="JZF94" s="34"/>
      <c r="JZG94" s="34"/>
      <c r="JZH94" s="34"/>
      <c r="JZI94" s="34"/>
      <c r="JZJ94" s="34"/>
      <c r="JZK94" s="34"/>
      <c r="JZL94" s="34"/>
      <c r="JZM94" s="34"/>
      <c r="JZN94" s="34"/>
      <c r="JZO94" s="34"/>
      <c r="JZP94" s="34"/>
      <c r="JZQ94" s="34"/>
      <c r="JZR94" s="34"/>
      <c r="JZS94" s="34"/>
      <c r="JZT94" s="34"/>
      <c r="JZU94" s="34"/>
      <c r="JZV94" s="34"/>
      <c r="JZW94" s="34"/>
      <c r="JZX94" s="34"/>
      <c r="JZY94" s="34"/>
      <c r="JZZ94" s="34"/>
      <c r="KAA94" s="34"/>
      <c r="KAB94" s="34"/>
      <c r="KAC94" s="34"/>
      <c r="KAD94" s="34"/>
      <c r="KAE94" s="34"/>
      <c r="KAF94" s="34"/>
      <c r="KAG94" s="34"/>
      <c r="KAH94" s="34"/>
      <c r="KAI94" s="34"/>
      <c r="KAJ94" s="34"/>
      <c r="KAK94" s="34"/>
      <c r="KAL94" s="34"/>
      <c r="KAM94" s="34"/>
      <c r="KAN94" s="34"/>
      <c r="KAO94" s="34"/>
      <c r="KAP94" s="34"/>
      <c r="KAQ94" s="34"/>
      <c r="KAR94" s="34"/>
      <c r="KAS94" s="34"/>
      <c r="KAT94" s="34"/>
      <c r="KAU94" s="34"/>
      <c r="KAV94" s="34"/>
      <c r="KAW94" s="34"/>
      <c r="KAX94" s="34"/>
      <c r="KAY94" s="34"/>
      <c r="KAZ94" s="34"/>
      <c r="KBA94" s="34"/>
      <c r="KBB94" s="34"/>
      <c r="KBC94" s="34"/>
      <c r="KBD94" s="34"/>
      <c r="KBE94" s="34"/>
      <c r="KBF94" s="34"/>
      <c r="KBG94" s="34"/>
      <c r="KBH94" s="34"/>
      <c r="KBI94" s="34"/>
      <c r="KBJ94" s="34"/>
      <c r="KBK94" s="34"/>
      <c r="KBL94" s="34"/>
      <c r="KBM94" s="34"/>
      <c r="KBN94" s="34"/>
      <c r="KBO94" s="34"/>
      <c r="KBP94" s="34"/>
      <c r="KBQ94" s="34"/>
      <c r="KBR94" s="34"/>
      <c r="KBS94" s="34"/>
      <c r="KBT94" s="34"/>
      <c r="KBU94" s="34"/>
      <c r="KBV94" s="34"/>
      <c r="KBW94" s="34"/>
      <c r="KBX94" s="34"/>
      <c r="KBY94" s="34"/>
      <c r="KBZ94" s="34"/>
      <c r="KCA94" s="34"/>
      <c r="KCB94" s="34"/>
      <c r="KCC94" s="34"/>
      <c r="KCD94" s="34"/>
      <c r="KCE94" s="34"/>
      <c r="KCF94" s="34"/>
      <c r="KCG94" s="34"/>
      <c r="KCH94" s="34"/>
      <c r="KCI94" s="34"/>
      <c r="KCJ94" s="34"/>
      <c r="KCK94" s="34"/>
      <c r="KCL94" s="34"/>
      <c r="KCM94" s="34"/>
      <c r="KCN94" s="34"/>
      <c r="KCO94" s="34"/>
      <c r="KCP94" s="34"/>
      <c r="KCQ94" s="34"/>
      <c r="KCR94" s="34"/>
      <c r="KCS94" s="34"/>
      <c r="KCT94" s="34"/>
      <c r="KCU94" s="34"/>
      <c r="KCV94" s="34"/>
      <c r="KCW94" s="34"/>
      <c r="KCX94" s="34"/>
      <c r="KCY94" s="34"/>
      <c r="KCZ94" s="34"/>
      <c r="KDA94" s="34"/>
      <c r="KDB94" s="34"/>
      <c r="KDC94" s="34"/>
      <c r="KDD94" s="34"/>
      <c r="KDE94" s="34"/>
      <c r="KDF94" s="34"/>
      <c r="KDG94" s="34"/>
      <c r="KDH94" s="34"/>
      <c r="KDI94" s="34"/>
      <c r="KDJ94" s="34"/>
      <c r="KDK94" s="34"/>
      <c r="KDL94" s="34"/>
      <c r="KDM94" s="34"/>
      <c r="KDN94" s="34"/>
      <c r="KDO94" s="34"/>
      <c r="KDP94" s="34"/>
      <c r="KDQ94" s="34"/>
      <c r="KDR94" s="34"/>
      <c r="KDS94" s="34"/>
      <c r="KDT94" s="34"/>
      <c r="KDU94" s="34"/>
      <c r="KDV94" s="34"/>
      <c r="KDW94" s="34"/>
      <c r="KDX94" s="34"/>
      <c r="KDY94" s="34"/>
      <c r="KDZ94" s="34"/>
      <c r="KEA94" s="34"/>
      <c r="KEB94" s="34"/>
      <c r="KEC94" s="34"/>
      <c r="KED94" s="34"/>
      <c r="KEE94" s="34"/>
      <c r="KEF94" s="34"/>
      <c r="KEG94" s="34"/>
      <c r="KEH94" s="34"/>
      <c r="KEI94" s="34"/>
      <c r="KEJ94" s="34"/>
      <c r="KEK94" s="34"/>
      <c r="KEL94" s="34"/>
      <c r="KEM94" s="34"/>
      <c r="KEN94" s="34"/>
      <c r="KEO94" s="34"/>
      <c r="KEP94" s="34"/>
      <c r="KEQ94" s="34"/>
      <c r="KER94" s="34"/>
      <c r="KES94" s="34"/>
      <c r="KET94" s="34"/>
      <c r="KEU94" s="34"/>
      <c r="KEV94" s="34"/>
      <c r="KEW94" s="34"/>
      <c r="KEX94" s="34"/>
      <c r="KEY94" s="34"/>
      <c r="KEZ94" s="34"/>
      <c r="KFA94" s="34"/>
      <c r="KFB94" s="34"/>
      <c r="KFC94" s="34"/>
      <c r="KFD94" s="34"/>
      <c r="KFE94" s="34"/>
      <c r="KFF94" s="34"/>
      <c r="KFG94" s="34"/>
      <c r="KFH94" s="34"/>
      <c r="KFI94" s="34"/>
      <c r="KFJ94" s="34"/>
      <c r="KFK94" s="34"/>
      <c r="KFL94" s="34"/>
      <c r="KFM94" s="34"/>
      <c r="KFN94" s="34"/>
      <c r="KFO94" s="34"/>
      <c r="KFP94" s="34"/>
      <c r="KFQ94" s="34"/>
      <c r="KFR94" s="34"/>
      <c r="KFS94" s="34"/>
      <c r="KFT94" s="34"/>
      <c r="KFU94" s="34"/>
      <c r="KFV94" s="34"/>
      <c r="KFW94" s="34"/>
      <c r="KFX94" s="34"/>
      <c r="KFY94" s="34"/>
      <c r="KFZ94" s="34"/>
      <c r="KGA94" s="34"/>
      <c r="KGB94" s="34"/>
      <c r="KGC94" s="34"/>
      <c r="KGD94" s="34"/>
      <c r="KGE94" s="34"/>
      <c r="KGF94" s="34"/>
      <c r="KGG94" s="34"/>
      <c r="KGH94" s="34"/>
      <c r="KGI94" s="34"/>
      <c r="KGJ94" s="34"/>
      <c r="KGK94" s="34"/>
      <c r="KGL94" s="34"/>
      <c r="KGM94" s="34"/>
      <c r="KGN94" s="34"/>
      <c r="KGO94" s="34"/>
      <c r="KGP94" s="34"/>
      <c r="KGQ94" s="34"/>
      <c r="KGR94" s="34"/>
      <c r="KGS94" s="34"/>
      <c r="KGT94" s="34"/>
      <c r="KGU94" s="34"/>
      <c r="KGV94" s="34"/>
      <c r="KGW94" s="34"/>
      <c r="KGX94" s="34"/>
      <c r="KGY94" s="34"/>
      <c r="KGZ94" s="34"/>
      <c r="KHA94" s="34"/>
      <c r="KHB94" s="34"/>
      <c r="KHC94" s="34"/>
      <c r="KHD94" s="34"/>
      <c r="KHE94" s="34"/>
      <c r="KHF94" s="34"/>
      <c r="KHG94" s="34"/>
      <c r="KHH94" s="34"/>
      <c r="KHI94" s="34"/>
      <c r="KHJ94" s="34"/>
      <c r="KHK94" s="34"/>
      <c r="KHL94" s="34"/>
      <c r="KHM94" s="34"/>
      <c r="KHN94" s="34"/>
      <c r="KHO94" s="34"/>
      <c r="KHP94" s="34"/>
      <c r="KHQ94" s="34"/>
      <c r="KHR94" s="34"/>
      <c r="KHS94" s="34"/>
      <c r="KHT94" s="34"/>
      <c r="KHU94" s="34"/>
      <c r="KHV94" s="34"/>
      <c r="KHW94" s="34"/>
      <c r="KHX94" s="34"/>
      <c r="KHY94" s="34"/>
      <c r="KHZ94" s="34"/>
      <c r="KIA94" s="34"/>
      <c r="KIB94" s="34"/>
      <c r="KIC94" s="34"/>
      <c r="KID94" s="34"/>
      <c r="KIE94" s="34"/>
      <c r="KIF94" s="34"/>
      <c r="KIG94" s="34"/>
      <c r="KIH94" s="34"/>
      <c r="KII94" s="34"/>
      <c r="KIJ94" s="34"/>
      <c r="KIK94" s="34"/>
      <c r="KIL94" s="34"/>
      <c r="KIM94" s="34"/>
      <c r="KIN94" s="34"/>
      <c r="KIO94" s="34"/>
      <c r="KIP94" s="34"/>
      <c r="KIQ94" s="34"/>
      <c r="KIR94" s="34"/>
      <c r="KIS94" s="34"/>
      <c r="KIT94" s="34"/>
      <c r="KIU94" s="34"/>
      <c r="KIV94" s="34"/>
      <c r="KIW94" s="34"/>
      <c r="KIX94" s="34"/>
      <c r="KIY94" s="34"/>
      <c r="KIZ94" s="34"/>
      <c r="KJA94" s="34"/>
      <c r="KJB94" s="34"/>
      <c r="KJC94" s="34"/>
      <c r="KJD94" s="34"/>
      <c r="KJE94" s="34"/>
      <c r="KJF94" s="34"/>
      <c r="KJG94" s="34"/>
      <c r="KJH94" s="34"/>
      <c r="KJI94" s="34"/>
      <c r="KJJ94" s="34"/>
      <c r="KJK94" s="34"/>
      <c r="KJL94" s="34"/>
      <c r="KJM94" s="34"/>
      <c r="KJN94" s="34"/>
      <c r="KJO94" s="34"/>
      <c r="KJP94" s="34"/>
      <c r="KJQ94" s="34"/>
      <c r="KJR94" s="34"/>
      <c r="KJS94" s="34"/>
      <c r="KJT94" s="34"/>
      <c r="KJU94" s="34"/>
      <c r="KJV94" s="34"/>
      <c r="KJW94" s="34"/>
      <c r="KJX94" s="34"/>
      <c r="KJY94" s="34"/>
      <c r="KJZ94" s="34"/>
      <c r="KKA94" s="34"/>
      <c r="KKB94" s="34"/>
      <c r="KKC94" s="34"/>
      <c r="KKD94" s="34"/>
      <c r="KKE94" s="34"/>
      <c r="KKF94" s="34"/>
      <c r="KKG94" s="34"/>
      <c r="KKH94" s="34"/>
      <c r="KKI94" s="34"/>
      <c r="KKJ94" s="34"/>
      <c r="KKK94" s="34"/>
      <c r="KKL94" s="34"/>
      <c r="KKM94" s="34"/>
      <c r="KKN94" s="34"/>
      <c r="KKO94" s="34"/>
      <c r="KKP94" s="34"/>
      <c r="KKQ94" s="34"/>
      <c r="KKR94" s="34"/>
      <c r="KKS94" s="34"/>
      <c r="KKT94" s="34"/>
      <c r="KKU94" s="34"/>
      <c r="KKV94" s="34"/>
      <c r="KKW94" s="34"/>
      <c r="KKX94" s="34"/>
      <c r="KKY94" s="34"/>
      <c r="KKZ94" s="34"/>
      <c r="KLA94" s="34"/>
      <c r="KLB94" s="34"/>
      <c r="KLC94" s="34"/>
      <c r="KLD94" s="34"/>
      <c r="KLE94" s="34"/>
      <c r="KLF94" s="34"/>
      <c r="KLG94" s="34"/>
      <c r="KLH94" s="34"/>
      <c r="KLI94" s="34"/>
      <c r="KLJ94" s="34"/>
      <c r="KLK94" s="34"/>
      <c r="KLL94" s="34"/>
      <c r="KLM94" s="34"/>
      <c r="KLN94" s="34"/>
      <c r="KLO94" s="34"/>
      <c r="KLP94" s="34"/>
      <c r="KLQ94" s="34"/>
      <c r="KLR94" s="34"/>
      <c r="KLS94" s="34"/>
      <c r="KLT94" s="34"/>
      <c r="KLU94" s="34"/>
      <c r="KLV94" s="34"/>
      <c r="KLW94" s="34"/>
      <c r="KLX94" s="34"/>
      <c r="KLY94" s="34"/>
      <c r="KLZ94" s="34"/>
      <c r="KMA94" s="34"/>
      <c r="KMB94" s="34"/>
      <c r="KMC94" s="34"/>
      <c r="KMD94" s="34"/>
      <c r="KME94" s="34"/>
      <c r="KMF94" s="34"/>
      <c r="KMG94" s="34"/>
      <c r="KMH94" s="34"/>
      <c r="KMI94" s="34"/>
      <c r="KMJ94" s="34"/>
      <c r="KMK94" s="34"/>
      <c r="KML94" s="34"/>
      <c r="KMM94" s="34"/>
      <c r="KMN94" s="34"/>
      <c r="KMO94" s="34"/>
      <c r="KMP94" s="34"/>
      <c r="KMQ94" s="34"/>
      <c r="KMR94" s="34"/>
      <c r="KMS94" s="34"/>
      <c r="KMT94" s="34"/>
      <c r="KMU94" s="34"/>
      <c r="KMV94" s="34"/>
      <c r="KMW94" s="34"/>
      <c r="KMX94" s="34"/>
      <c r="KMY94" s="34"/>
      <c r="KMZ94" s="34"/>
      <c r="KNA94" s="34"/>
      <c r="KNB94" s="34"/>
      <c r="KNC94" s="34"/>
      <c r="KND94" s="34"/>
      <c r="KNE94" s="34"/>
      <c r="KNF94" s="34"/>
      <c r="KNG94" s="34"/>
      <c r="KNH94" s="34"/>
      <c r="KNI94" s="34"/>
      <c r="KNJ94" s="34"/>
      <c r="KNK94" s="34"/>
      <c r="KNL94" s="34"/>
      <c r="KNM94" s="34"/>
      <c r="KNN94" s="34"/>
      <c r="KNO94" s="34"/>
      <c r="KNP94" s="34"/>
      <c r="KNQ94" s="34"/>
      <c r="KNR94" s="34"/>
      <c r="KNS94" s="34"/>
      <c r="KNT94" s="34"/>
      <c r="KNU94" s="34"/>
      <c r="KNV94" s="34"/>
      <c r="KNW94" s="34"/>
      <c r="KNX94" s="34"/>
      <c r="KNY94" s="34"/>
      <c r="KNZ94" s="34"/>
      <c r="KOA94" s="34"/>
      <c r="KOB94" s="34"/>
      <c r="KOC94" s="34"/>
      <c r="KOD94" s="34"/>
      <c r="KOE94" s="34"/>
      <c r="KOF94" s="34"/>
      <c r="KOG94" s="34"/>
      <c r="KOH94" s="34"/>
      <c r="KOI94" s="34"/>
      <c r="KOJ94" s="34"/>
      <c r="KOK94" s="34"/>
      <c r="KOL94" s="34"/>
      <c r="KOM94" s="34"/>
      <c r="KON94" s="34"/>
      <c r="KOO94" s="34"/>
      <c r="KOP94" s="34"/>
      <c r="KOQ94" s="34"/>
      <c r="KOR94" s="34"/>
      <c r="KOS94" s="34"/>
      <c r="KOT94" s="34"/>
      <c r="KOU94" s="34"/>
      <c r="KOV94" s="34"/>
      <c r="KOW94" s="34"/>
      <c r="KOX94" s="34"/>
      <c r="KOY94" s="34"/>
      <c r="KOZ94" s="34"/>
      <c r="KPA94" s="34"/>
      <c r="KPB94" s="34"/>
      <c r="KPC94" s="34"/>
      <c r="KPD94" s="34"/>
      <c r="KPE94" s="34"/>
      <c r="KPF94" s="34"/>
      <c r="KPG94" s="34"/>
      <c r="KPH94" s="34"/>
      <c r="KPI94" s="34"/>
      <c r="KPJ94" s="34"/>
      <c r="KPK94" s="34"/>
      <c r="KPL94" s="34"/>
      <c r="KPM94" s="34"/>
      <c r="KPN94" s="34"/>
      <c r="KPO94" s="34"/>
      <c r="KPP94" s="34"/>
      <c r="KPQ94" s="34"/>
      <c r="KPR94" s="34"/>
      <c r="KPS94" s="34"/>
      <c r="KPT94" s="34"/>
      <c r="KPU94" s="34"/>
      <c r="KPV94" s="34"/>
      <c r="KPW94" s="34"/>
      <c r="KPX94" s="34"/>
      <c r="KPY94" s="34"/>
      <c r="KPZ94" s="34"/>
      <c r="KQA94" s="34"/>
      <c r="KQB94" s="34"/>
      <c r="KQC94" s="34"/>
      <c r="KQD94" s="34"/>
      <c r="KQE94" s="34"/>
      <c r="KQF94" s="34"/>
      <c r="KQG94" s="34"/>
      <c r="KQH94" s="34"/>
      <c r="KQI94" s="34"/>
      <c r="KQJ94" s="34"/>
      <c r="KQK94" s="34"/>
      <c r="KQL94" s="34"/>
      <c r="KQM94" s="34"/>
      <c r="KQN94" s="34"/>
      <c r="KQO94" s="34"/>
      <c r="KQP94" s="34"/>
      <c r="KQQ94" s="34"/>
      <c r="KQR94" s="34"/>
      <c r="KQS94" s="34"/>
      <c r="KQT94" s="34"/>
      <c r="KQU94" s="34"/>
      <c r="KQV94" s="34"/>
      <c r="KQW94" s="34"/>
      <c r="KQX94" s="34"/>
      <c r="KQY94" s="34"/>
      <c r="KQZ94" s="34"/>
      <c r="KRA94" s="34"/>
      <c r="KRB94" s="34"/>
      <c r="KRC94" s="34"/>
      <c r="KRD94" s="34"/>
      <c r="KRE94" s="34"/>
      <c r="KRF94" s="34"/>
      <c r="KRG94" s="34"/>
      <c r="KRH94" s="34"/>
      <c r="KRI94" s="34"/>
      <c r="KRJ94" s="34"/>
      <c r="KRK94" s="34"/>
      <c r="KRL94" s="34"/>
      <c r="KRM94" s="34"/>
      <c r="KRN94" s="34"/>
      <c r="KRO94" s="34"/>
      <c r="KRP94" s="34"/>
      <c r="KRQ94" s="34"/>
      <c r="KRR94" s="34"/>
      <c r="KRS94" s="34"/>
      <c r="KRT94" s="34"/>
      <c r="KRU94" s="34"/>
      <c r="KRV94" s="34"/>
      <c r="KRW94" s="34"/>
      <c r="KRX94" s="34"/>
      <c r="KRY94" s="34"/>
      <c r="KRZ94" s="34"/>
      <c r="KSA94" s="34"/>
      <c r="KSB94" s="34"/>
      <c r="KSC94" s="34"/>
      <c r="KSD94" s="34"/>
      <c r="KSE94" s="34"/>
      <c r="KSF94" s="34"/>
      <c r="KSG94" s="34"/>
      <c r="KSH94" s="34"/>
      <c r="KSI94" s="34"/>
      <c r="KSJ94" s="34"/>
      <c r="KSK94" s="34"/>
      <c r="KSL94" s="34"/>
      <c r="KSM94" s="34"/>
      <c r="KSN94" s="34"/>
      <c r="KSO94" s="34"/>
      <c r="KSP94" s="34"/>
      <c r="KSQ94" s="34"/>
      <c r="KSR94" s="34"/>
      <c r="KSS94" s="34"/>
      <c r="KST94" s="34"/>
      <c r="KSU94" s="34"/>
      <c r="KSV94" s="34"/>
      <c r="KSW94" s="34"/>
      <c r="KSX94" s="34"/>
      <c r="KSY94" s="34"/>
      <c r="KSZ94" s="34"/>
      <c r="KTA94" s="34"/>
      <c r="KTB94" s="34"/>
      <c r="KTC94" s="34"/>
      <c r="KTD94" s="34"/>
      <c r="KTE94" s="34"/>
      <c r="KTF94" s="34"/>
      <c r="KTG94" s="34"/>
      <c r="KTH94" s="34"/>
      <c r="KTI94" s="34"/>
      <c r="KTJ94" s="34"/>
      <c r="KTK94" s="34"/>
      <c r="KTL94" s="34"/>
      <c r="KTM94" s="34"/>
      <c r="KTN94" s="34"/>
      <c r="KTO94" s="34"/>
      <c r="KTP94" s="34"/>
      <c r="KTQ94" s="34"/>
      <c r="KTR94" s="34"/>
      <c r="KTS94" s="34"/>
      <c r="KTT94" s="34"/>
      <c r="KTU94" s="34"/>
      <c r="KTV94" s="34"/>
      <c r="KTW94" s="34"/>
      <c r="KTX94" s="34"/>
      <c r="KTY94" s="34"/>
      <c r="KTZ94" s="34"/>
      <c r="KUA94" s="34"/>
      <c r="KUB94" s="34"/>
      <c r="KUC94" s="34"/>
      <c r="KUD94" s="34"/>
      <c r="KUE94" s="34"/>
      <c r="KUF94" s="34"/>
      <c r="KUG94" s="34"/>
      <c r="KUH94" s="34"/>
      <c r="KUI94" s="34"/>
      <c r="KUJ94" s="34"/>
      <c r="KUK94" s="34"/>
      <c r="KUL94" s="34"/>
      <c r="KUM94" s="34"/>
      <c r="KUN94" s="34"/>
      <c r="KUO94" s="34"/>
      <c r="KUP94" s="34"/>
      <c r="KUQ94" s="34"/>
      <c r="KUR94" s="34"/>
      <c r="KUS94" s="34"/>
      <c r="KUT94" s="34"/>
      <c r="KUU94" s="34"/>
      <c r="KUV94" s="34"/>
      <c r="KUW94" s="34"/>
      <c r="KUX94" s="34"/>
      <c r="KUY94" s="34"/>
      <c r="KUZ94" s="34"/>
      <c r="KVA94" s="34"/>
      <c r="KVB94" s="34"/>
      <c r="KVC94" s="34"/>
      <c r="KVD94" s="34"/>
      <c r="KVE94" s="34"/>
      <c r="KVF94" s="34"/>
      <c r="KVG94" s="34"/>
      <c r="KVH94" s="34"/>
      <c r="KVI94" s="34"/>
      <c r="KVJ94" s="34"/>
      <c r="KVK94" s="34"/>
      <c r="KVL94" s="34"/>
      <c r="KVM94" s="34"/>
      <c r="KVN94" s="34"/>
      <c r="KVO94" s="34"/>
      <c r="KVP94" s="34"/>
      <c r="KVQ94" s="34"/>
      <c r="KVR94" s="34"/>
      <c r="KVS94" s="34"/>
      <c r="KVT94" s="34"/>
      <c r="KVU94" s="34"/>
      <c r="KVV94" s="34"/>
      <c r="KVW94" s="34"/>
      <c r="KVX94" s="34"/>
      <c r="KVY94" s="34"/>
      <c r="KVZ94" s="34"/>
      <c r="KWA94" s="34"/>
      <c r="KWB94" s="34"/>
      <c r="KWC94" s="34"/>
      <c r="KWD94" s="34"/>
      <c r="KWE94" s="34"/>
      <c r="KWF94" s="34"/>
      <c r="KWG94" s="34"/>
      <c r="KWH94" s="34"/>
      <c r="KWI94" s="34"/>
      <c r="KWJ94" s="34"/>
      <c r="KWK94" s="34"/>
      <c r="KWL94" s="34"/>
      <c r="KWM94" s="34"/>
      <c r="KWN94" s="34"/>
      <c r="KWO94" s="34"/>
      <c r="KWP94" s="34"/>
      <c r="KWQ94" s="34"/>
      <c r="KWR94" s="34"/>
      <c r="KWS94" s="34"/>
      <c r="KWT94" s="34"/>
      <c r="KWU94" s="34"/>
      <c r="KWV94" s="34"/>
      <c r="KWW94" s="34"/>
      <c r="KWX94" s="34"/>
      <c r="KWY94" s="34"/>
      <c r="KWZ94" s="34"/>
      <c r="KXA94" s="34"/>
      <c r="KXB94" s="34"/>
      <c r="KXC94" s="34"/>
      <c r="KXD94" s="34"/>
      <c r="KXE94" s="34"/>
      <c r="KXF94" s="34"/>
      <c r="KXG94" s="34"/>
      <c r="KXH94" s="34"/>
      <c r="KXI94" s="34"/>
      <c r="KXJ94" s="34"/>
      <c r="KXK94" s="34"/>
      <c r="KXL94" s="34"/>
      <c r="KXM94" s="34"/>
      <c r="KXN94" s="34"/>
      <c r="KXO94" s="34"/>
      <c r="KXP94" s="34"/>
      <c r="KXQ94" s="34"/>
      <c r="KXR94" s="34"/>
      <c r="KXS94" s="34"/>
      <c r="KXT94" s="34"/>
      <c r="KXU94" s="34"/>
      <c r="KXV94" s="34"/>
      <c r="KXW94" s="34"/>
      <c r="KXX94" s="34"/>
      <c r="KXY94" s="34"/>
      <c r="KXZ94" s="34"/>
      <c r="KYA94" s="34"/>
      <c r="KYB94" s="34"/>
      <c r="KYC94" s="34"/>
      <c r="KYD94" s="34"/>
      <c r="KYE94" s="34"/>
      <c r="KYF94" s="34"/>
      <c r="KYG94" s="34"/>
      <c r="KYH94" s="34"/>
      <c r="KYI94" s="34"/>
      <c r="KYJ94" s="34"/>
      <c r="KYK94" s="34"/>
      <c r="KYL94" s="34"/>
      <c r="KYM94" s="34"/>
      <c r="KYN94" s="34"/>
      <c r="KYO94" s="34"/>
      <c r="KYP94" s="34"/>
      <c r="KYQ94" s="34"/>
      <c r="KYR94" s="34"/>
      <c r="KYS94" s="34"/>
      <c r="KYT94" s="34"/>
      <c r="KYU94" s="34"/>
      <c r="KYV94" s="34"/>
      <c r="KYW94" s="34"/>
      <c r="KYX94" s="34"/>
      <c r="KYY94" s="34"/>
      <c r="KYZ94" s="34"/>
      <c r="KZA94" s="34"/>
      <c r="KZB94" s="34"/>
      <c r="KZC94" s="34"/>
      <c r="KZD94" s="34"/>
      <c r="KZE94" s="34"/>
      <c r="KZF94" s="34"/>
      <c r="KZG94" s="34"/>
      <c r="KZH94" s="34"/>
      <c r="KZI94" s="34"/>
      <c r="KZJ94" s="34"/>
      <c r="KZK94" s="34"/>
      <c r="KZL94" s="34"/>
      <c r="KZM94" s="34"/>
      <c r="KZN94" s="34"/>
      <c r="KZO94" s="34"/>
      <c r="KZP94" s="34"/>
      <c r="KZQ94" s="34"/>
      <c r="KZR94" s="34"/>
      <c r="KZS94" s="34"/>
      <c r="KZT94" s="34"/>
      <c r="KZU94" s="34"/>
      <c r="KZV94" s="34"/>
      <c r="KZW94" s="34"/>
      <c r="KZX94" s="34"/>
      <c r="KZY94" s="34"/>
      <c r="KZZ94" s="34"/>
      <c r="LAA94" s="34"/>
      <c r="LAB94" s="34"/>
      <c r="LAC94" s="34"/>
      <c r="LAD94" s="34"/>
      <c r="LAE94" s="34"/>
      <c r="LAF94" s="34"/>
      <c r="LAG94" s="34"/>
      <c r="LAH94" s="34"/>
      <c r="LAI94" s="34"/>
      <c r="LAJ94" s="34"/>
      <c r="LAK94" s="34"/>
      <c r="LAL94" s="34"/>
      <c r="LAM94" s="34"/>
      <c r="LAN94" s="34"/>
      <c r="LAO94" s="34"/>
      <c r="LAP94" s="34"/>
      <c r="LAQ94" s="34"/>
      <c r="LAR94" s="34"/>
      <c r="LAS94" s="34"/>
      <c r="LAT94" s="34"/>
      <c r="LAU94" s="34"/>
      <c r="LAV94" s="34"/>
      <c r="LAW94" s="34"/>
      <c r="LAX94" s="34"/>
      <c r="LAY94" s="34"/>
      <c r="LAZ94" s="34"/>
      <c r="LBA94" s="34"/>
      <c r="LBB94" s="34"/>
      <c r="LBC94" s="34"/>
      <c r="LBD94" s="34"/>
      <c r="LBE94" s="34"/>
      <c r="LBF94" s="34"/>
      <c r="LBG94" s="34"/>
      <c r="LBH94" s="34"/>
      <c r="LBI94" s="34"/>
      <c r="LBJ94" s="34"/>
      <c r="LBK94" s="34"/>
      <c r="LBL94" s="34"/>
      <c r="LBM94" s="34"/>
      <c r="LBN94" s="34"/>
      <c r="LBO94" s="34"/>
      <c r="LBP94" s="34"/>
      <c r="LBQ94" s="34"/>
      <c r="LBR94" s="34"/>
      <c r="LBS94" s="34"/>
      <c r="LBT94" s="34"/>
      <c r="LBU94" s="34"/>
      <c r="LBV94" s="34"/>
      <c r="LBW94" s="34"/>
      <c r="LBX94" s="34"/>
      <c r="LBY94" s="34"/>
      <c r="LBZ94" s="34"/>
      <c r="LCA94" s="34"/>
      <c r="LCB94" s="34"/>
      <c r="LCC94" s="34"/>
      <c r="LCD94" s="34"/>
      <c r="LCE94" s="34"/>
      <c r="LCF94" s="34"/>
      <c r="LCG94" s="34"/>
      <c r="LCH94" s="34"/>
      <c r="LCI94" s="34"/>
      <c r="LCJ94" s="34"/>
      <c r="LCK94" s="34"/>
      <c r="LCL94" s="34"/>
      <c r="LCM94" s="34"/>
      <c r="LCN94" s="34"/>
      <c r="LCO94" s="34"/>
      <c r="LCP94" s="34"/>
      <c r="LCQ94" s="34"/>
      <c r="LCR94" s="34"/>
      <c r="LCS94" s="34"/>
      <c r="LCT94" s="34"/>
      <c r="LCU94" s="34"/>
      <c r="LCV94" s="34"/>
      <c r="LCW94" s="34"/>
      <c r="LCX94" s="34"/>
      <c r="LCY94" s="34"/>
      <c r="LCZ94" s="34"/>
      <c r="LDA94" s="34"/>
      <c r="LDB94" s="34"/>
      <c r="LDC94" s="34"/>
      <c r="LDD94" s="34"/>
      <c r="LDE94" s="34"/>
      <c r="LDF94" s="34"/>
      <c r="LDG94" s="34"/>
      <c r="LDH94" s="34"/>
      <c r="LDI94" s="34"/>
      <c r="LDJ94" s="34"/>
      <c r="LDK94" s="34"/>
      <c r="LDL94" s="34"/>
      <c r="LDM94" s="34"/>
      <c r="LDN94" s="34"/>
      <c r="LDO94" s="34"/>
      <c r="LDP94" s="34"/>
      <c r="LDQ94" s="34"/>
      <c r="LDR94" s="34"/>
      <c r="LDS94" s="34"/>
      <c r="LDT94" s="34"/>
      <c r="LDU94" s="34"/>
      <c r="LDV94" s="34"/>
      <c r="LDW94" s="34"/>
      <c r="LDX94" s="34"/>
      <c r="LDY94" s="34"/>
      <c r="LDZ94" s="34"/>
      <c r="LEA94" s="34"/>
      <c r="LEB94" s="34"/>
      <c r="LEC94" s="34"/>
      <c r="LED94" s="34"/>
      <c r="LEE94" s="34"/>
      <c r="LEF94" s="34"/>
      <c r="LEG94" s="34"/>
      <c r="LEH94" s="34"/>
      <c r="LEI94" s="34"/>
      <c r="LEJ94" s="34"/>
      <c r="LEK94" s="34"/>
      <c r="LEL94" s="34"/>
      <c r="LEM94" s="34"/>
      <c r="LEN94" s="34"/>
      <c r="LEO94" s="34"/>
      <c r="LEP94" s="34"/>
      <c r="LEQ94" s="34"/>
      <c r="LER94" s="34"/>
      <c r="LES94" s="34"/>
      <c r="LET94" s="34"/>
      <c r="LEU94" s="34"/>
      <c r="LEV94" s="34"/>
      <c r="LEW94" s="34"/>
      <c r="LEX94" s="34"/>
      <c r="LEY94" s="34"/>
      <c r="LEZ94" s="34"/>
      <c r="LFA94" s="34"/>
      <c r="LFB94" s="34"/>
      <c r="LFC94" s="34"/>
      <c r="LFD94" s="34"/>
      <c r="LFE94" s="34"/>
      <c r="LFF94" s="34"/>
      <c r="LFG94" s="34"/>
      <c r="LFH94" s="34"/>
      <c r="LFI94" s="34"/>
      <c r="LFJ94" s="34"/>
      <c r="LFK94" s="34"/>
      <c r="LFL94" s="34"/>
      <c r="LFM94" s="34"/>
      <c r="LFN94" s="34"/>
      <c r="LFO94" s="34"/>
      <c r="LFP94" s="34"/>
      <c r="LFQ94" s="34"/>
      <c r="LFR94" s="34"/>
      <c r="LFS94" s="34"/>
      <c r="LFT94" s="34"/>
      <c r="LFU94" s="34"/>
      <c r="LFV94" s="34"/>
      <c r="LFW94" s="34"/>
      <c r="LFX94" s="34"/>
      <c r="LFY94" s="34"/>
      <c r="LFZ94" s="34"/>
      <c r="LGA94" s="34"/>
      <c r="LGB94" s="34"/>
      <c r="LGC94" s="34"/>
      <c r="LGD94" s="34"/>
      <c r="LGE94" s="34"/>
      <c r="LGF94" s="34"/>
      <c r="LGG94" s="34"/>
      <c r="LGH94" s="34"/>
      <c r="LGI94" s="34"/>
      <c r="LGJ94" s="34"/>
      <c r="LGK94" s="34"/>
      <c r="LGL94" s="34"/>
      <c r="LGM94" s="34"/>
      <c r="LGN94" s="34"/>
      <c r="LGO94" s="34"/>
      <c r="LGP94" s="34"/>
      <c r="LGQ94" s="34"/>
      <c r="LGR94" s="34"/>
      <c r="LGS94" s="34"/>
      <c r="LGT94" s="34"/>
      <c r="LGU94" s="34"/>
      <c r="LGV94" s="34"/>
      <c r="LGW94" s="34"/>
      <c r="LGX94" s="34"/>
      <c r="LGY94" s="34"/>
      <c r="LGZ94" s="34"/>
      <c r="LHA94" s="34"/>
      <c r="LHB94" s="34"/>
      <c r="LHC94" s="34"/>
      <c r="LHD94" s="34"/>
      <c r="LHE94" s="34"/>
      <c r="LHF94" s="34"/>
      <c r="LHG94" s="34"/>
      <c r="LHH94" s="34"/>
      <c r="LHI94" s="34"/>
      <c r="LHJ94" s="34"/>
      <c r="LHK94" s="34"/>
      <c r="LHL94" s="34"/>
      <c r="LHM94" s="34"/>
      <c r="LHN94" s="34"/>
      <c r="LHO94" s="34"/>
      <c r="LHP94" s="34"/>
      <c r="LHQ94" s="34"/>
      <c r="LHR94" s="34"/>
      <c r="LHS94" s="34"/>
      <c r="LHT94" s="34"/>
      <c r="LHU94" s="34"/>
      <c r="LHV94" s="34"/>
      <c r="LHW94" s="34"/>
      <c r="LHX94" s="34"/>
      <c r="LHY94" s="34"/>
      <c r="LHZ94" s="34"/>
      <c r="LIA94" s="34"/>
      <c r="LIB94" s="34"/>
      <c r="LIC94" s="34"/>
      <c r="LID94" s="34"/>
      <c r="LIE94" s="34"/>
      <c r="LIF94" s="34"/>
      <c r="LIG94" s="34"/>
      <c r="LIH94" s="34"/>
      <c r="LII94" s="34"/>
      <c r="LIJ94" s="34"/>
      <c r="LIK94" s="34"/>
      <c r="LIL94" s="34"/>
      <c r="LIM94" s="34"/>
      <c r="LIN94" s="34"/>
      <c r="LIO94" s="34"/>
      <c r="LIP94" s="34"/>
      <c r="LIQ94" s="34"/>
      <c r="LIR94" s="34"/>
      <c r="LIS94" s="34"/>
      <c r="LIT94" s="34"/>
      <c r="LIU94" s="34"/>
      <c r="LIV94" s="34"/>
      <c r="LIW94" s="34"/>
      <c r="LIX94" s="34"/>
      <c r="LIY94" s="34"/>
      <c r="LIZ94" s="34"/>
      <c r="LJA94" s="34"/>
      <c r="LJB94" s="34"/>
      <c r="LJC94" s="34"/>
      <c r="LJD94" s="34"/>
      <c r="LJE94" s="34"/>
      <c r="LJF94" s="34"/>
      <c r="LJG94" s="34"/>
      <c r="LJH94" s="34"/>
      <c r="LJI94" s="34"/>
      <c r="LJJ94" s="34"/>
      <c r="LJK94" s="34"/>
      <c r="LJL94" s="34"/>
      <c r="LJM94" s="34"/>
      <c r="LJN94" s="34"/>
      <c r="LJO94" s="34"/>
      <c r="LJP94" s="34"/>
      <c r="LJQ94" s="34"/>
      <c r="LJR94" s="34"/>
      <c r="LJS94" s="34"/>
      <c r="LJT94" s="34"/>
      <c r="LJU94" s="34"/>
      <c r="LJV94" s="34"/>
      <c r="LJW94" s="34"/>
      <c r="LJX94" s="34"/>
      <c r="LJY94" s="34"/>
      <c r="LJZ94" s="34"/>
      <c r="LKA94" s="34"/>
      <c r="LKB94" s="34"/>
      <c r="LKC94" s="34"/>
      <c r="LKD94" s="34"/>
      <c r="LKE94" s="34"/>
      <c r="LKF94" s="34"/>
      <c r="LKG94" s="34"/>
      <c r="LKH94" s="34"/>
      <c r="LKI94" s="34"/>
      <c r="LKJ94" s="34"/>
      <c r="LKK94" s="34"/>
      <c r="LKL94" s="34"/>
      <c r="LKM94" s="34"/>
      <c r="LKN94" s="34"/>
      <c r="LKO94" s="34"/>
      <c r="LKP94" s="34"/>
      <c r="LKQ94" s="34"/>
      <c r="LKR94" s="34"/>
      <c r="LKS94" s="34"/>
      <c r="LKT94" s="34"/>
      <c r="LKU94" s="34"/>
      <c r="LKV94" s="34"/>
      <c r="LKW94" s="34"/>
      <c r="LKX94" s="34"/>
      <c r="LKY94" s="34"/>
      <c r="LKZ94" s="34"/>
      <c r="LLA94" s="34"/>
      <c r="LLB94" s="34"/>
      <c r="LLC94" s="34"/>
      <c r="LLD94" s="34"/>
      <c r="LLE94" s="34"/>
      <c r="LLF94" s="34"/>
      <c r="LLG94" s="34"/>
      <c r="LLH94" s="34"/>
      <c r="LLI94" s="34"/>
      <c r="LLJ94" s="34"/>
      <c r="LLK94" s="34"/>
      <c r="LLL94" s="34"/>
      <c r="LLM94" s="34"/>
      <c r="LLN94" s="34"/>
      <c r="LLO94" s="34"/>
      <c r="LLP94" s="34"/>
      <c r="LLQ94" s="34"/>
      <c r="LLR94" s="34"/>
      <c r="LLS94" s="34"/>
      <c r="LLT94" s="34"/>
      <c r="LLU94" s="34"/>
      <c r="LLV94" s="34"/>
      <c r="LLW94" s="34"/>
      <c r="LLX94" s="34"/>
      <c r="LLY94" s="34"/>
      <c r="LLZ94" s="34"/>
      <c r="LMA94" s="34"/>
      <c r="LMB94" s="34"/>
      <c r="LMC94" s="34"/>
      <c r="LMD94" s="34"/>
      <c r="LME94" s="34"/>
      <c r="LMF94" s="34"/>
      <c r="LMG94" s="34"/>
      <c r="LMH94" s="34"/>
      <c r="LMI94" s="34"/>
      <c r="LMJ94" s="34"/>
      <c r="LMK94" s="34"/>
      <c r="LML94" s="34"/>
      <c r="LMM94" s="34"/>
      <c r="LMN94" s="34"/>
      <c r="LMO94" s="34"/>
      <c r="LMP94" s="34"/>
      <c r="LMQ94" s="34"/>
      <c r="LMR94" s="34"/>
      <c r="LMS94" s="34"/>
      <c r="LMT94" s="34"/>
      <c r="LMU94" s="34"/>
      <c r="LMV94" s="34"/>
      <c r="LMW94" s="34"/>
      <c r="LMX94" s="34"/>
      <c r="LMY94" s="34"/>
      <c r="LMZ94" s="34"/>
      <c r="LNA94" s="34"/>
      <c r="LNB94" s="34"/>
      <c r="LNC94" s="34"/>
      <c r="LND94" s="34"/>
      <c r="LNE94" s="34"/>
      <c r="LNF94" s="34"/>
      <c r="LNG94" s="34"/>
      <c r="LNH94" s="34"/>
      <c r="LNI94" s="34"/>
      <c r="LNJ94" s="34"/>
      <c r="LNK94" s="34"/>
      <c r="LNL94" s="34"/>
      <c r="LNM94" s="34"/>
      <c r="LNN94" s="34"/>
      <c r="LNO94" s="34"/>
      <c r="LNP94" s="34"/>
      <c r="LNQ94" s="34"/>
      <c r="LNR94" s="34"/>
      <c r="LNS94" s="34"/>
      <c r="LNT94" s="34"/>
      <c r="LNU94" s="34"/>
      <c r="LNV94" s="34"/>
      <c r="LNW94" s="34"/>
      <c r="LNX94" s="34"/>
      <c r="LNY94" s="34"/>
      <c r="LNZ94" s="34"/>
      <c r="LOA94" s="34"/>
      <c r="LOB94" s="34"/>
      <c r="LOC94" s="34"/>
      <c r="LOD94" s="34"/>
      <c r="LOE94" s="34"/>
      <c r="LOF94" s="34"/>
      <c r="LOG94" s="34"/>
      <c r="LOH94" s="34"/>
      <c r="LOI94" s="34"/>
      <c r="LOJ94" s="34"/>
      <c r="LOK94" s="34"/>
      <c r="LOL94" s="34"/>
      <c r="LOM94" s="34"/>
      <c r="LON94" s="34"/>
      <c r="LOO94" s="34"/>
      <c r="LOP94" s="34"/>
      <c r="LOQ94" s="34"/>
      <c r="LOR94" s="34"/>
      <c r="LOS94" s="34"/>
      <c r="LOT94" s="34"/>
      <c r="LOU94" s="34"/>
      <c r="LOV94" s="34"/>
      <c r="LOW94" s="34"/>
      <c r="LOX94" s="34"/>
      <c r="LOY94" s="34"/>
      <c r="LOZ94" s="34"/>
      <c r="LPA94" s="34"/>
      <c r="LPB94" s="34"/>
      <c r="LPC94" s="34"/>
      <c r="LPD94" s="34"/>
      <c r="LPE94" s="34"/>
      <c r="LPF94" s="34"/>
      <c r="LPG94" s="34"/>
      <c r="LPH94" s="34"/>
      <c r="LPI94" s="34"/>
      <c r="LPJ94" s="34"/>
      <c r="LPK94" s="34"/>
      <c r="LPL94" s="34"/>
      <c r="LPM94" s="34"/>
      <c r="LPN94" s="34"/>
      <c r="LPO94" s="34"/>
      <c r="LPP94" s="34"/>
      <c r="LPQ94" s="34"/>
      <c r="LPR94" s="34"/>
      <c r="LPS94" s="34"/>
      <c r="LPT94" s="34"/>
      <c r="LPU94" s="34"/>
      <c r="LPV94" s="34"/>
      <c r="LPW94" s="34"/>
      <c r="LPX94" s="34"/>
      <c r="LPY94" s="34"/>
      <c r="LPZ94" s="34"/>
      <c r="LQA94" s="34"/>
      <c r="LQB94" s="34"/>
      <c r="LQC94" s="34"/>
      <c r="LQD94" s="34"/>
      <c r="LQE94" s="34"/>
      <c r="LQF94" s="34"/>
      <c r="LQG94" s="34"/>
      <c r="LQH94" s="34"/>
      <c r="LQI94" s="34"/>
      <c r="LQJ94" s="34"/>
      <c r="LQK94" s="34"/>
      <c r="LQL94" s="34"/>
      <c r="LQM94" s="34"/>
      <c r="LQN94" s="34"/>
      <c r="LQO94" s="34"/>
      <c r="LQP94" s="34"/>
      <c r="LQQ94" s="34"/>
      <c r="LQR94" s="34"/>
      <c r="LQS94" s="34"/>
      <c r="LQT94" s="34"/>
      <c r="LQU94" s="34"/>
      <c r="LQV94" s="34"/>
      <c r="LQW94" s="34"/>
      <c r="LQX94" s="34"/>
      <c r="LQY94" s="34"/>
      <c r="LQZ94" s="34"/>
      <c r="LRA94" s="34"/>
      <c r="LRB94" s="34"/>
      <c r="LRC94" s="34"/>
      <c r="LRD94" s="34"/>
      <c r="LRE94" s="34"/>
      <c r="LRF94" s="34"/>
      <c r="LRG94" s="34"/>
      <c r="LRH94" s="34"/>
      <c r="LRI94" s="34"/>
      <c r="LRJ94" s="34"/>
      <c r="LRK94" s="34"/>
      <c r="LRL94" s="34"/>
      <c r="LRM94" s="34"/>
      <c r="LRN94" s="34"/>
      <c r="LRO94" s="34"/>
      <c r="LRP94" s="34"/>
      <c r="LRQ94" s="34"/>
      <c r="LRR94" s="34"/>
      <c r="LRS94" s="34"/>
      <c r="LRT94" s="34"/>
      <c r="LRU94" s="34"/>
      <c r="LRV94" s="34"/>
      <c r="LRW94" s="34"/>
      <c r="LRX94" s="34"/>
      <c r="LRY94" s="34"/>
      <c r="LRZ94" s="34"/>
      <c r="LSA94" s="34"/>
      <c r="LSB94" s="34"/>
      <c r="LSC94" s="34"/>
      <c r="LSD94" s="34"/>
      <c r="LSE94" s="34"/>
      <c r="LSF94" s="34"/>
      <c r="LSG94" s="34"/>
      <c r="LSH94" s="34"/>
      <c r="LSI94" s="34"/>
      <c r="LSJ94" s="34"/>
      <c r="LSK94" s="34"/>
      <c r="LSL94" s="34"/>
      <c r="LSM94" s="34"/>
      <c r="LSN94" s="34"/>
      <c r="LSO94" s="34"/>
      <c r="LSP94" s="34"/>
      <c r="LSQ94" s="34"/>
      <c r="LSR94" s="34"/>
      <c r="LSS94" s="34"/>
      <c r="LST94" s="34"/>
      <c r="LSU94" s="34"/>
      <c r="LSV94" s="34"/>
      <c r="LSW94" s="34"/>
      <c r="LSX94" s="34"/>
      <c r="LSY94" s="34"/>
      <c r="LSZ94" s="34"/>
      <c r="LTA94" s="34"/>
      <c r="LTB94" s="34"/>
      <c r="LTC94" s="34"/>
      <c r="LTD94" s="34"/>
      <c r="LTE94" s="34"/>
      <c r="LTF94" s="34"/>
      <c r="LTG94" s="34"/>
      <c r="LTH94" s="34"/>
      <c r="LTI94" s="34"/>
      <c r="LTJ94" s="34"/>
      <c r="LTK94" s="34"/>
      <c r="LTL94" s="34"/>
      <c r="LTM94" s="34"/>
      <c r="LTN94" s="34"/>
      <c r="LTO94" s="34"/>
      <c r="LTP94" s="34"/>
      <c r="LTQ94" s="34"/>
      <c r="LTR94" s="34"/>
      <c r="LTS94" s="34"/>
      <c r="LTT94" s="34"/>
      <c r="LTU94" s="34"/>
      <c r="LTV94" s="34"/>
      <c r="LTW94" s="34"/>
      <c r="LTX94" s="34"/>
      <c r="LTY94" s="34"/>
      <c r="LTZ94" s="34"/>
      <c r="LUA94" s="34"/>
      <c r="LUB94" s="34"/>
      <c r="LUC94" s="34"/>
      <c r="LUD94" s="34"/>
      <c r="LUE94" s="34"/>
      <c r="LUF94" s="34"/>
      <c r="LUG94" s="34"/>
      <c r="LUH94" s="34"/>
      <c r="LUI94" s="34"/>
      <c r="LUJ94" s="34"/>
      <c r="LUK94" s="34"/>
      <c r="LUL94" s="34"/>
      <c r="LUM94" s="34"/>
      <c r="LUN94" s="34"/>
      <c r="LUO94" s="34"/>
      <c r="LUP94" s="34"/>
      <c r="LUQ94" s="34"/>
      <c r="LUR94" s="34"/>
      <c r="LUS94" s="34"/>
      <c r="LUT94" s="34"/>
      <c r="LUU94" s="34"/>
      <c r="LUV94" s="34"/>
      <c r="LUW94" s="34"/>
      <c r="LUX94" s="34"/>
      <c r="LUY94" s="34"/>
      <c r="LUZ94" s="34"/>
      <c r="LVA94" s="34"/>
      <c r="LVB94" s="34"/>
      <c r="LVC94" s="34"/>
      <c r="LVD94" s="34"/>
      <c r="LVE94" s="34"/>
      <c r="LVF94" s="34"/>
      <c r="LVG94" s="34"/>
      <c r="LVH94" s="34"/>
      <c r="LVI94" s="34"/>
      <c r="LVJ94" s="34"/>
      <c r="LVK94" s="34"/>
      <c r="LVL94" s="34"/>
      <c r="LVM94" s="34"/>
      <c r="LVN94" s="34"/>
      <c r="LVO94" s="34"/>
      <c r="LVP94" s="34"/>
      <c r="LVQ94" s="34"/>
      <c r="LVR94" s="34"/>
      <c r="LVS94" s="34"/>
      <c r="LVT94" s="34"/>
      <c r="LVU94" s="34"/>
      <c r="LVV94" s="34"/>
      <c r="LVW94" s="34"/>
      <c r="LVX94" s="34"/>
      <c r="LVY94" s="34"/>
      <c r="LVZ94" s="34"/>
      <c r="LWA94" s="34"/>
      <c r="LWB94" s="34"/>
      <c r="LWC94" s="34"/>
      <c r="LWD94" s="34"/>
      <c r="LWE94" s="34"/>
      <c r="LWF94" s="34"/>
      <c r="LWG94" s="34"/>
      <c r="LWH94" s="34"/>
      <c r="LWI94" s="34"/>
      <c r="LWJ94" s="34"/>
      <c r="LWK94" s="34"/>
      <c r="LWL94" s="34"/>
      <c r="LWM94" s="34"/>
      <c r="LWN94" s="34"/>
      <c r="LWO94" s="34"/>
      <c r="LWP94" s="34"/>
      <c r="LWQ94" s="34"/>
      <c r="LWR94" s="34"/>
      <c r="LWS94" s="34"/>
      <c r="LWT94" s="34"/>
      <c r="LWU94" s="34"/>
      <c r="LWV94" s="34"/>
      <c r="LWW94" s="34"/>
      <c r="LWX94" s="34"/>
      <c r="LWY94" s="34"/>
      <c r="LWZ94" s="34"/>
      <c r="LXA94" s="34"/>
      <c r="LXB94" s="34"/>
      <c r="LXC94" s="34"/>
      <c r="LXD94" s="34"/>
      <c r="LXE94" s="34"/>
      <c r="LXF94" s="34"/>
      <c r="LXG94" s="34"/>
      <c r="LXH94" s="34"/>
      <c r="LXI94" s="34"/>
      <c r="LXJ94" s="34"/>
      <c r="LXK94" s="34"/>
      <c r="LXL94" s="34"/>
      <c r="LXM94" s="34"/>
      <c r="LXN94" s="34"/>
      <c r="LXO94" s="34"/>
      <c r="LXP94" s="34"/>
      <c r="LXQ94" s="34"/>
      <c r="LXR94" s="34"/>
      <c r="LXS94" s="34"/>
      <c r="LXT94" s="34"/>
      <c r="LXU94" s="34"/>
      <c r="LXV94" s="34"/>
      <c r="LXW94" s="34"/>
      <c r="LXX94" s="34"/>
      <c r="LXY94" s="34"/>
      <c r="LXZ94" s="34"/>
      <c r="LYA94" s="34"/>
      <c r="LYB94" s="34"/>
      <c r="LYC94" s="34"/>
      <c r="LYD94" s="34"/>
      <c r="LYE94" s="34"/>
      <c r="LYF94" s="34"/>
      <c r="LYG94" s="34"/>
      <c r="LYH94" s="34"/>
      <c r="LYI94" s="34"/>
      <c r="LYJ94" s="34"/>
      <c r="LYK94" s="34"/>
      <c r="LYL94" s="34"/>
      <c r="LYM94" s="34"/>
      <c r="LYN94" s="34"/>
      <c r="LYO94" s="34"/>
      <c r="LYP94" s="34"/>
      <c r="LYQ94" s="34"/>
      <c r="LYR94" s="34"/>
      <c r="LYS94" s="34"/>
      <c r="LYT94" s="34"/>
      <c r="LYU94" s="34"/>
      <c r="LYV94" s="34"/>
      <c r="LYW94" s="34"/>
      <c r="LYX94" s="34"/>
      <c r="LYY94" s="34"/>
      <c r="LYZ94" s="34"/>
      <c r="LZA94" s="34"/>
      <c r="LZB94" s="34"/>
      <c r="LZC94" s="34"/>
      <c r="LZD94" s="34"/>
      <c r="LZE94" s="34"/>
      <c r="LZF94" s="34"/>
      <c r="LZG94" s="34"/>
      <c r="LZH94" s="34"/>
      <c r="LZI94" s="34"/>
      <c r="LZJ94" s="34"/>
      <c r="LZK94" s="34"/>
      <c r="LZL94" s="34"/>
      <c r="LZM94" s="34"/>
      <c r="LZN94" s="34"/>
      <c r="LZO94" s="34"/>
      <c r="LZP94" s="34"/>
      <c r="LZQ94" s="34"/>
      <c r="LZR94" s="34"/>
      <c r="LZS94" s="34"/>
      <c r="LZT94" s="34"/>
      <c r="LZU94" s="34"/>
      <c r="LZV94" s="34"/>
      <c r="LZW94" s="34"/>
      <c r="LZX94" s="34"/>
      <c r="LZY94" s="34"/>
      <c r="LZZ94" s="34"/>
      <c r="MAA94" s="34"/>
      <c r="MAB94" s="34"/>
      <c r="MAC94" s="34"/>
      <c r="MAD94" s="34"/>
      <c r="MAE94" s="34"/>
      <c r="MAF94" s="34"/>
      <c r="MAG94" s="34"/>
      <c r="MAH94" s="34"/>
      <c r="MAI94" s="34"/>
      <c r="MAJ94" s="34"/>
      <c r="MAK94" s="34"/>
      <c r="MAL94" s="34"/>
      <c r="MAM94" s="34"/>
      <c r="MAN94" s="34"/>
      <c r="MAO94" s="34"/>
      <c r="MAP94" s="34"/>
      <c r="MAQ94" s="34"/>
      <c r="MAR94" s="34"/>
      <c r="MAS94" s="34"/>
      <c r="MAT94" s="34"/>
      <c r="MAU94" s="34"/>
      <c r="MAV94" s="34"/>
      <c r="MAW94" s="34"/>
      <c r="MAX94" s="34"/>
      <c r="MAY94" s="34"/>
      <c r="MAZ94" s="34"/>
      <c r="MBA94" s="34"/>
      <c r="MBB94" s="34"/>
      <c r="MBC94" s="34"/>
      <c r="MBD94" s="34"/>
      <c r="MBE94" s="34"/>
      <c r="MBF94" s="34"/>
      <c r="MBG94" s="34"/>
      <c r="MBH94" s="34"/>
      <c r="MBI94" s="34"/>
      <c r="MBJ94" s="34"/>
      <c r="MBK94" s="34"/>
      <c r="MBL94" s="34"/>
      <c r="MBM94" s="34"/>
      <c r="MBN94" s="34"/>
      <c r="MBO94" s="34"/>
      <c r="MBP94" s="34"/>
      <c r="MBQ94" s="34"/>
      <c r="MBR94" s="34"/>
      <c r="MBS94" s="34"/>
      <c r="MBT94" s="34"/>
      <c r="MBU94" s="34"/>
      <c r="MBV94" s="34"/>
      <c r="MBW94" s="34"/>
      <c r="MBX94" s="34"/>
      <c r="MBY94" s="34"/>
      <c r="MBZ94" s="34"/>
      <c r="MCA94" s="34"/>
      <c r="MCB94" s="34"/>
      <c r="MCC94" s="34"/>
      <c r="MCD94" s="34"/>
      <c r="MCE94" s="34"/>
      <c r="MCF94" s="34"/>
      <c r="MCG94" s="34"/>
      <c r="MCH94" s="34"/>
      <c r="MCI94" s="34"/>
      <c r="MCJ94" s="34"/>
      <c r="MCK94" s="34"/>
      <c r="MCL94" s="34"/>
      <c r="MCM94" s="34"/>
      <c r="MCN94" s="34"/>
      <c r="MCO94" s="34"/>
      <c r="MCP94" s="34"/>
      <c r="MCQ94" s="34"/>
      <c r="MCR94" s="34"/>
      <c r="MCS94" s="34"/>
      <c r="MCT94" s="34"/>
      <c r="MCU94" s="34"/>
      <c r="MCV94" s="34"/>
      <c r="MCW94" s="34"/>
      <c r="MCX94" s="34"/>
      <c r="MCY94" s="34"/>
      <c r="MCZ94" s="34"/>
      <c r="MDA94" s="34"/>
      <c r="MDB94" s="34"/>
      <c r="MDC94" s="34"/>
      <c r="MDD94" s="34"/>
      <c r="MDE94" s="34"/>
      <c r="MDF94" s="34"/>
      <c r="MDG94" s="34"/>
      <c r="MDH94" s="34"/>
      <c r="MDI94" s="34"/>
      <c r="MDJ94" s="34"/>
      <c r="MDK94" s="34"/>
      <c r="MDL94" s="34"/>
      <c r="MDM94" s="34"/>
      <c r="MDN94" s="34"/>
      <c r="MDO94" s="34"/>
      <c r="MDP94" s="34"/>
      <c r="MDQ94" s="34"/>
      <c r="MDR94" s="34"/>
      <c r="MDS94" s="34"/>
      <c r="MDT94" s="34"/>
      <c r="MDU94" s="34"/>
      <c r="MDV94" s="34"/>
      <c r="MDW94" s="34"/>
      <c r="MDX94" s="34"/>
      <c r="MDY94" s="34"/>
      <c r="MDZ94" s="34"/>
      <c r="MEA94" s="34"/>
      <c r="MEB94" s="34"/>
      <c r="MEC94" s="34"/>
      <c r="MED94" s="34"/>
      <c r="MEE94" s="34"/>
      <c r="MEF94" s="34"/>
      <c r="MEG94" s="34"/>
      <c r="MEH94" s="34"/>
      <c r="MEI94" s="34"/>
      <c r="MEJ94" s="34"/>
      <c r="MEK94" s="34"/>
      <c r="MEL94" s="34"/>
      <c r="MEM94" s="34"/>
      <c r="MEN94" s="34"/>
      <c r="MEO94" s="34"/>
      <c r="MEP94" s="34"/>
      <c r="MEQ94" s="34"/>
      <c r="MER94" s="34"/>
      <c r="MES94" s="34"/>
      <c r="MET94" s="34"/>
      <c r="MEU94" s="34"/>
      <c r="MEV94" s="34"/>
      <c r="MEW94" s="34"/>
      <c r="MEX94" s="34"/>
      <c r="MEY94" s="34"/>
      <c r="MEZ94" s="34"/>
      <c r="MFA94" s="34"/>
      <c r="MFB94" s="34"/>
      <c r="MFC94" s="34"/>
      <c r="MFD94" s="34"/>
      <c r="MFE94" s="34"/>
      <c r="MFF94" s="34"/>
      <c r="MFG94" s="34"/>
      <c r="MFH94" s="34"/>
      <c r="MFI94" s="34"/>
      <c r="MFJ94" s="34"/>
      <c r="MFK94" s="34"/>
      <c r="MFL94" s="34"/>
      <c r="MFM94" s="34"/>
      <c r="MFN94" s="34"/>
      <c r="MFO94" s="34"/>
      <c r="MFP94" s="34"/>
      <c r="MFQ94" s="34"/>
      <c r="MFR94" s="34"/>
      <c r="MFS94" s="34"/>
      <c r="MFT94" s="34"/>
      <c r="MFU94" s="34"/>
      <c r="MFV94" s="34"/>
      <c r="MFW94" s="34"/>
      <c r="MFX94" s="34"/>
      <c r="MFY94" s="34"/>
      <c r="MFZ94" s="34"/>
      <c r="MGA94" s="34"/>
      <c r="MGB94" s="34"/>
      <c r="MGC94" s="34"/>
      <c r="MGD94" s="34"/>
      <c r="MGE94" s="34"/>
      <c r="MGF94" s="34"/>
      <c r="MGG94" s="34"/>
      <c r="MGH94" s="34"/>
      <c r="MGI94" s="34"/>
      <c r="MGJ94" s="34"/>
      <c r="MGK94" s="34"/>
      <c r="MGL94" s="34"/>
      <c r="MGM94" s="34"/>
      <c r="MGN94" s="34"/>
      <c r="MGO94" s="34"/>
      <c r="MGP94" s="34"/>
      <c r="MGQ94" s="34"/>
      <c r="MGR94" s="34"/>
      <c r="MGS94" s="34"/>
      <c r="MGT94" s="34"/>
      <c r="MGU94" s="34"/>
      <c r="MGV94" s="34"/>
      <c r="MGW94" s="34"/>
      <c r="MGX94" s="34"/>
      <c r="MGY94" s="34"/>
      <c r="MGZ94" s="34"/>
      <c r="MHA94" s="34"/>
      <c r="MHB94" s="34"/>
      <c r="MHC94" s="34"/>
      <c r="MHD94" s="34"/>
      <c r="MHE94" s="34"/>
      <c r="MHF94" s="34"/>
      <c r="MHG94" s="34"/>
      <c r="MHH94" s="34"/>
      <c r="MHI94" s="34"/>
      <c r="MHJ94" s="34"/>
      <c r="MHK94" s="34"/>
      <c r="MHL94" s="34"/>
      <c r="MHM94" s="34"/>
      <c r="MHN94" s="34"/>
      <c r="MHO94" s="34"/>
      <c r="MHP94" s="34"/>
      <c r="MHQ94" s="34"/>
      <c r="MHR94" s="34"/>
      <c r="MHS94" s="34"/>
      <c r="MHT94" s="34"/>
      <c r="MHU94" s="34"/>
      <c r="MHV94" s="34"/>
      <c r="MHW94" s="34"/>
      <c r="MHX94" s="34"/>
      <c r="MHY94" s="34"/>
      <c r="MHZ94" s="34"/>
      <c r="MIA94" s="34"/>
      <c r="MIB94" s="34"/>
      <c r="MIC94" s="34"/>
      <c r="MID94" s="34"/>
      <c r="MIE94" s="34"/>
      <c r="MIF94" s="34"/>
      <c r="MIG94" s="34"/>
      <c r="MIH94" s="34"/>
      <c r="MII94" s="34"/>
      <c r="MIJ94" s="34"/>
      <c r="MIK94" s="34"/>
      <c r="MIL94" s="34"/>
      <c r="MIM94" s="34"/>
      <c r="MIN94" s="34"/>
      <c r="MIO94" s="34"/>
      <c r="MIP94" s="34"/>
      <c r="MIQ94" s="34"/>
      <c r="MIR94" s="34"/>
      <c r="MIS94" s="34"/>
      <c r="MIT94" s="34"/>
      <c r="MIU94" s="34"/>
      <c r="MIV94" s="34"/>
      <c r="MIW94" s="34"/>
      <c r="MIX94" s="34"/>
      <c r="MIY94" s="34"/>
      <c r="MIZ94" s="34"/>
      <c r="MJA94" s="34"/>
      <c r="MJB94" s="34"/>
      <c r="MJC94" s="34"/>
      <c r="MJD94" s="34"/>
      <c r="MJE94" s="34"/>
      <c r="MJF94" s="34"/>
      <c r="MJG94" s="34"/>
      <c r="MJH94" s="34"/>
      <c r="MJI94" s="34"/>
      <c r="MJJ94" s="34"/>
      <c r="MJK94" s="34"/>
      <c r="MJL94" s="34"/>
      <c r="MJM94" s="34"/>
      <c r="MJN94" s="34"/>
      <c r="MJO94" s="34"/>
      <c r="MJP94" s="34"/>
      <c r="MJQ94" s="34"/>
      <c r="MJR94" s="34"/>
      <c r="MJS94" s="34"/>
      <c r="MJT94" s="34"/>
      <c r="MJU94" s="34"/>
      <c r="MJV94" s="34"/>
      <c r="MJW94" s="34"/>
      <c r="MJX94" s="34"/>
      <c r="MJY94" s="34"/>
      <c r="MJZ94" s="34"/>
      <c r="MKA94" s="34"/>
      <c r="MKB94" s="34"/>
      <c r="MKC94" s="34"/>
      <c r="MKD94" s="34"/>
      <c r="MKE94" s="34"/>
      <c r="MKF94" s="34"/>
      <c r="MKG94" s="34"/>
      <c r="MKH94" s="34"/>
      <c r="MKI94" s="34"/>
      <c r="MKJ94" s="34"/>
      <c r="MKK94" s="34"/>
      <c r="MKL94" s="34"/>
      <c r="MKM94" s="34"/>
      <c r="MKN94" s="34"/>
      <c r="MKO94" s="34"/>
      <c r="MKP94" s="34"/>
      <c r="MKQ94" s="34"/>
      <c r="MKR94" s="34"/>
      <c r="MKS94" s="34"/>
      <c r="MKT94" s="34"/>
      <c r="MKU94" s="34"/>
      <c r="MKV94" s="34"/>
      <c r="MKW94" s="34"/>
      <c r="MKX94" s="34"/>
      <c r="MKY94" s="34"/>
      <c r="MKZ94" s="34"/>
      <c r="MLA94" s="34"/>
      <c r="MLB94" s="34"/>
      <c r="MLC94" s="34"/>
      <c r="MLD94" s="34"/>
      <c r="MLE94" s="34"/>
      <c r="MLF94" s="34"/>
      <c r="MLG94" s="34"/>
      <c r="MLH94" s="34"/>
      <c r="MLI94" s="34"/>
      <c r="MLJ94" s="34"/>
      <c r="MLK94" s="34"/>
      <c r="MLL94" s="34"/>
      <c r="MLM94" s="34"/>
      <c r="MLN94" s="34"/>
      <c r="MLO94" s="34"/>
      <c r="MLP94" s="34"/>
      <c r="MLQ94" s="34"/>
      <c r="MLR94" s="34"/>
      <c r="MLS94" s="34"/>
      <c r="MLT94" s="34"/>
      <c r="MLU94" s="34"/>
      <c r="MLV94" s="34"/>
      <c r="MLW94" s="34"/>
      <c r="MLX94" s="34"/>
      <c r="MLY94" s="34"/>
      <c r="MLZ94" s="34"/>
      <c r="MMA94" s="34"/>
      <c r="MMB94" s="34"/>
      <c r="MMC94" s="34"/>
      <c r="MMD94" s="34"/>
      <c r="MME94" s="34"/>
      <c r="MMF94" s="34"/>
      <c r="MMG94" s="34"/>
      <c r="MMH94" s="34"/>
      <c r="MMI94" s="34"/>
      <c r="MMJ94" s="34"/>
      <c r="MMK94" s="34"/>
      <c r="MML94" s="34"/>
      <c r="MMM94" s="34"/>
      <c r="MMN94" s="34"/>
      <c r="MMO94" s="34"/>
      <c r="MMP94" s="34"/>
      <c r="MMQ94" s="34"/>
      <c r="MMR94" s="34"/>
      <c r="MMS94" s="34"/>
      <c r="MMT94" s="34"/>
      <c r="MMU94" s="34"/>
      <c r="MMV94" s="34"/>
      <c r="MMW94" s="34"/>
      <c r="MMX94" s="34"/>
      <c r="MMY94" s="34"/>
      <c r="MMZ94" s="34"/>
      <c r="MNA94" s="34"/>
      <c r="MNB94" s="34"/>
      <c r="MNC94" s="34"/>
      <c r="MND94" s="34"/>
      <c r="MNE94" s="34"/>
      <c r="MNF94" s="34"/>
      <c r="MNG94" s="34"/>
      <c r="MNH94" s="34"/>
      <c r="MNI94" s="34"/>
      <c r="MNJ94" s="34"/>
      <c r="MNK94" s="34"/>
      <c r="MNL94" s="34"/>
      <c r="MNM94" s="34"/>
      <c r="MNN94" s="34"/>
      <c r="MNO94" s="34"/>
      <c r="MNP94" s="34"/>
      <c r="MNQ94" s="34"/>
      <c r="MNR94" s="34"/>
      <c r="MNS94" s="34"/>
      <c r="MNT94" s="34"/>
      <c r="MNU94" s="34"/>
      <c r="MNV94" s="34"/>
      <c r="MNW94" s="34"/>
      <c r="MNX94" s="34"/>
      <c r="MNY94" s="34"/>
      <c r="MNZ94" s="34"/>
      <c r="MOA94" s="34"/>
      <c r="MOB94" s="34"/>
      <c r="MOC94" s="34"/>
      <c r="MOD94" s="34"/>
      <c r="MOE94" s="34"/>
      <c r="MOF94" s="34"/>
      <c r="MOG94" s="34"/>
      <c r="MOH94" s="34"/>
      <c r="MOI94" s="34"/>
      <c r="MOJ94" s="34"/>
      <c r="MOK94" s="34"/>
      <c r="MOL94" s="34"/>
      <c r="MOM94" s="34"/>
      <c r="MON94" s="34"/>
      <c r="MOO94" s="34"/>
      <c r="MOP94" s="34"/>
      <c r="MOQ94" s="34"/>
      <c r="MOR94" s="34"/>
      <c r="MOS94" s="34"/>
      <c r="MOT94" s="34"/>
      <c r="MOU94" s="34"/>
      <c r="MOV94" s="34"/>
      <c r="MOW94" s="34"/>
      <c r="MOX94" s="34"/>
      <c r="MOY94" s="34"/>
      <c r="MOZ94" s="34"/>
      <c r="MPA94" s="34"/>
      <c r="MPB94" s="34"/>
      <c r="MPC94" s="34"/>
      <c r="MPD94" s="34"/>
      <c r="MPE94" s="34"/>
      <c r="MPF94" s="34"/>
      <c r="MPG94" s="34"/>
      <c r="MPH94" s="34"/>
      <c r="MPI94" s="34"/>
      <c r="MPJ94" s="34"/>
      <c r="MPK94" s="34"/>
      <c r="MPL94" s="34"/>
      <c r="MPM94" s="34"/>
      <c r="MPN94" s="34"/>
      <c r="MPO94" s="34"/>
      <c r="MPP94" s="34"/>
      <c r="MPQ94" s="34"/>
      <c r="MPR94" s="34"/>
      <c r="MPS94" s="34"/>
      <c r="MPT94" s="34"/>
      <c r="MPU94" s="34"/>
      <c r="MPV94" s="34"/>
      <c r="MPW94" s="34"/>
      <c r="MPX94" s="34"/>
      <c r="MPY94" s="34"/>
      <c r="MPZ94" s="34"/>
      <c r="MQA94" s="34"/>
      <c r="MQB94" s="34"/>
      <c r="MQC94" s="34"/>
      <c r="MQD94" s="34"/>
      <c r="MQE94" s="34"/>
      <c r="MQF94" s="34"/>
      <c r="MQG94" s="34"/>
      <c r="MQH94" s="34"/>
      <c r="MQI94" s="34"/>
      <c r="MQJ94" s="34"/>
      <c r="MQK94" s="34"/>
      <c r="MQL94" s="34"/>
      <c r="MQM94" s="34"/>
      <c r="MQN94" s="34"/>
      <c r="MQO94" s="34"/>
      <c r="MQP94" s="34"/>
      <c r="MQQ94" s="34"/>
      <c r="MQR94" s="34"/>
      <c r="MQS94" s="34"/>
      <c r="MQT94" s="34"/>
      <c r="MQU94" s="34"/>
      <c r="MQV94" s="34"/>
      <c r="MQW94" s="34"/>
      <c r="MQX94" s="34"/>
      <c r="MQY94" s="34"/>
      <c r="MQZ94" s="34"/>
      <c r="MRA94" s="34"/>
      <c r="MRB94" s="34"/>
      <c r="MRC94" s="34"/>
      <c r="MRD94" s="34"/>
      <c r="MRE94" s="34"/>
      <c r="MRF94" s="34"/>
      <c r="MRG94" s="34"/>
      <c r="MRH94" s="34"/>
      <c r="MRI94" s="34"/>
      <c r="MRJ94" s="34"/>
      <c r="MRK94" s="34"/>
      <c r="MRL94" s="34"/>
      <c r="MRM94" s="34"/>
      <c r="MRN94" s="34"/>
      <c r="MRO94" s="34"/>
      <c r="MRP94" s="34"/>
      <c r="MRQ94" s="34"/>
      <c r="MRR94" s="34"/>
      <c r="MRS94" s="34"/>
      <c r="MRT94" s="34"/>
      <c r="MRU94" s="34"/>
      <c r="MRV94" s="34"/>
      <c r="MRW94" s="34"/>
      <c r="MRX94" s="34"/>
      <c r="MRY94" s="34"/>
      <c r="MRZ94" s="34"/>
      <c r="MSA94" s="34"/>
      <c r="MSB94" s="34"/>
      <c r="MSC94" s="34"/>
      <c r="MSD94" s="34"/>
      <c r="MSE94" s="34"/>
      <c r="MSF94" s="34"/>
      <c r="MSG94" s="34"/>
      <c r="MSH94" s="34"/>
      <c r="MSI94" s="34"/>
      <c r="MSJ94" s="34"/>
      <c r="MSK94" s="34"/>
      <c r="MSL94" s="34"/>
      <c r="MSM94" s="34"/>
      <c r="MSN94" s="34"/>
      <c r="MSO94" s="34"/>
      <c r="MSP94" s="34"/>
      <c r="MSQ94" s="34"/>
      <c r="MSR94" s="34"/>
      <c r="MSS94" s="34"/>
      <c r="MST94" s="34"/>
      <c r="MSU94" s="34"/>
      <c r="MSV94" s="34"/>
      <c r="MSW94" s="34"/>
      <c r="MSX94" s="34"/>
      <c r="MSY94" s="34"/>
      <c r="MSZ94" s="34"/>
      <c r="MTA94" s="34"/>
      <c r="MTB94" s="34"/>
      <c r="MTC94" s="34"/>
      <c r="MTD94" s="34"/>
      <c r="MTE94" s="34"/>
      <c r="MTF94" s="34"/>
      <c r="MTG94" s="34"/>
      <c r="MTH94" s="34"/>
      <c r="MTI94" s="34"/>
      <c r="MTJ94" s="34"/>
      <c r="MTK94" s="34"/>
      <c r="MTL94" s="34"/>
      <c r="MTM94" s="34"/>
      <c r="MTN94" s="34"/>
      <c r="MTO94" s="34"/>
      <c r="MTP94" s="34"/>
      <c r="MTQ94" s="34"/>
      <c r="MTR94" s="34"/>
      <c r="MTS94" s="34"/>
      <c r="MTT94" s="34"/>
      <c r="MTU94" s="34"/>
      <c r="MTV94" s="34"/>
      <c r="MTW94" s="34"/>
      <c r="MTX94" s="34"/>
      <c r="MTY94" s="34"/>
      <c r="MTZ94" s="34"/>
      <c r="MUA94" s="34"/>
      <c r="MUB94" s="34"/>
      <c r="MUC94" s="34"/>
      <c r="MUD94" s="34"/>
      <c r="MUE94" s="34"/>
      <c r="MUF94" s="34"/>
      <c r="MUG94" s="34"/>
      <c r="MUH94" s="34"/>
      <c r="MUI94" s="34"/>
      <c r="MUJ94" s="34"/>
      <c r="MUK94" s="34"/>
      <c r="MUL94" s="34"/>
      <c r="MUM94" s="34"/>
      <c r="MUN94" s="34"/>
      <c r="MUO94" s="34"/>
      <c r="MUP94" s="34"/>
      <c r="MUQ94" s="34"/>
      <c r="MUR94" s="34"/>
      <c r="MUS94" s="34"/>
      <c r="MUT94" s="34"/>
      <c r="MUU94" s="34"/>
      <c r="MUV94" s="34"/>
      <c r="MUW94" s="34"/>
      <c r="MUX94" s="34"/>
      <c r="MUY94" s="34"/>
      <c r="MUZ94" s="34"/>
      <c r="MVA94" s="34"/>
      <c r="MVB94" s="34"/>
      <c r="MVC94" s="34"/>
      <c r="MVD94" s="34"/>
      <c r="MVE94" s="34"/>
      <c r="MVF94" s="34"/>
      <c r="MVG94" s="34"/>
      <c r="MVH94" s="34"/>
      <c r="MVI94" s="34"/>
      <c r="MVJ94" s="34"/>
      <c r="MVK94" s="34"/>
      <c r="MVL94" s="34"/>
      <c r="MVM94" s="34"/>
      <c r="MVN94" s="34"/>
      <c r="MVO94" s="34"/>
      <c r="MVP94" s="34"/>
      <c r="MVQ94" s="34"/>
      <c r="MVR94" s="34"/>
      <c r="MVS94" s="34"/>
      <c r="MVT94" s="34"/>
      <c r="MVU94" s="34"/>
      <c r="MVV94" s="34"/>
      <c r="MVW94" s="34"/>
      <c r="MVX94" s="34"/>
      <c r="MVY94" s="34"/>
      <c r="MVZ94" s="34"/>
      <c r="MWA94" s="34"/>
      <c r="MWB94" s="34"/>
      <c r="MWC94" s="34"/>
      <c r="MWD94" s="34"/>
      <c r="MWE94" s="34"/>
      <c r="MWF94" s="34"/>
      <c r="MWG94" s="34"/>
      <c r="MWH94" s="34"/>
      <c r="MWI94" s="34"/>
      <c r="MWJ94" s="34"/>
      <c r="MWK94" s="34"/>
      <c r="MWL94" s="34"/>
      <c r="MWM94" s="34"/>
      <c r="MWN94" s="34"/>
      <c r="MWO94" s="34"/>
      <c r="MWP94" s="34"/>
      <c r="MWQ94" s="34"/>
      <c r="MWR94" s="34"/>
      <c r="MWS94" s="34"/>
      <c r="MWT94" s="34"/>
      <c r="MWU94" s="34"/>
      <c r="MWV94" s="34"/>
      <c r="MWW94" s="34"/>
      <c r="MWX94" s="34"/>
      <c r="MWY94" s="34"/>
      <c r="MWZ94" s="34"/>
      <c r="MXA94" s="34"/>
      <c r="MXB94" s="34"/>
      <c r="MXC94" s="34"/>
      <c r="MXD94" s="34"/>
      <c r="MXE94" s="34"/>
      <c r="MXF94" s="34"/>
      <c r="MXG94" s="34"/>
      <c r="MXH94" s="34"/>
      <c r="MXI94" s="34"/>
      <c r="MXJ94" s="34"/>
      <c r="MXK94" s="34"/>
      <c r="MXL94" s="34"/>
      <c r="MXM94" s="34"/>
      <c r="MXN94" s="34"/>
      <c r="MXO94" s="34"/>
      <c r="MXP94" s="34"/>
      <c r="MXQ94" s="34"/>
      <c r="MXR94" s="34"/>
      <c r="MXS94" s="34"/>
      <c r="MXT94" s="34"/>
      <c r="MXU94" s="34"/>
      <c r="MXV94" s="34"/>
      <c r="MXW94" s="34"/>
      <c r="MXX94" s="34"/>
      <c r="MXY94" s="34"/>
      <c r="MXZ94" s="34"/>
      <c r="MYA94" s="34"/>
      <c r="MYB94" s="34"/>
      <c r="MYC94" s="34"/>
      <c r="MYD94" s="34"/>
      <c r="MYE94" s="34"/>
      <c r="MYF94" s="34"/>
      <c r="MYG94" s="34"/>
      <c r="MYH94" s="34"/>
      <c r="MYI94" s="34"/>
      <c r="MYJ94" s="34"/>
      <c r="MYK94" s="34"/>
      <c r="MYL94" s="34"/>
      <c r="MYM94" s="34"/>
      <c r="MYN94" s="34"/>
      <c r="MYO94" s="34"/>
      <c r="MYP94" s="34"/>
      <c r="MYQ94" s="34"/>
      <c r="MYR94" s="34"/>
      <c r="MYS94" s="34"/>
      <c r="MYT94" s="34"/>
      <c r="MYU94" s="34"/>
      <c r="MYV94" s="34"/>
      <c r="MYW94" s="34"/>
      <c r="MYX94" s="34"/>
      <c r="MYY94" s="34"/>
      <c r="MYZ94" s="34"/>
      <c r="MZA94" s="34"/>
      <c r="MZB94" s="34"/>
      <c r="MZC94" s="34"/>
      <c r="MZD94" s="34"/>
      <c r="MZE94" s="34"/>
      <c r="MZF94" s="34"/>
      <c r="MZG94" s="34"/>
      <c r="MZH94" s="34"/>
      <c r="MZI94" s="34"/>
      <c r="MZJ94" s="34"/>
      <c r="MZK94" s="34"/>
      <c r="MZL94" s="34"/>
      <c r="MZM94" s="34"/>
      <c r="MZN94" s="34"/>
      <c r="MZO94" s="34"/>
      <c r="MZP94" s="34"/>
      <c r="MZQ94" s="34"/>
      <c r="MZR94" s="34"/>
      <c r="MZS94" s="34"/>
      <c r="MZT94" s="34"/>
      <c r="MZU94" s="34"/>
      <c r="MZV94" s="34"/>
      <c r="MZW94" s="34"/>
      <c r="MZX94" s="34"/>
      <c r="MZY94" s="34"/>
      <c r="MZZ94" s="34"/>
      <c r="NAA94" s="34"/>
      <c r="NAB94" s="34"/>
      <c r="NAC94" s="34"/>
      <c r="NAD94" s="34"/>
      <c r="NAE94" s="34"/>
      <c r="NAF94" s="34"/>
      <c r="NAG94" s="34"/>
      <c r="NAH94" s="34"/>
      <c r="NAI94" s="34"/>
      <c r="NAJ94" s="34"/>
      <c r="NAK94" s="34"/>
      <c r="NAL94" s="34"/>
      <c r="NAM94" s="34"/>
      <c r="NAN94" s="34"/>
      <c r="NAO94" s="34"/>
      <c r="NAP94" s="34"/>
      <c r="NAQ94" s="34"/>
      <c r="NAR94" s="34"/>
      <c r="NAS94" s="34"/>
      <c r="NAT94" s="34"/>
      <c r="NAU94" s="34"/>
      <c r="NAV94" s="34"/>
      <c r="NAW94" s="34"/>
      <c r="NAX94" s="34"/>
      <c r="NAY94" s="34"/>
      <c r="NAZ94" s="34"/>
      <c r="NBA94" s="34"/>
      <c r="NBB94" s="34"/>
      <c r="NBC94" s="34"/>
      <c r="NBD94" s="34"/>
      <c r="NBE94" s="34"/>
      <c r="NBF94" s="34"/>
      <c r="NBG94" s="34"/>
      <c r="NBH94" s="34"/>
      <c r="NBI94" s="34"/>
      <c r="NBJ94" s="34"/>
      <c r="NBK94" s="34"/>
      <c r="NBL94" s="34"/>
      <c r="NBM94" s="34"/>
      <c r="NBN94" s="34"/>
      <c r="NBO94" s="34"/>
      <c r="NBP94" s="34"/>
      <c r="NBQ94" s="34"/>
      <c r="NBR94" s="34"/>
      <c r="NBS94" s="34"/>
      <c r="NBT94" s="34"/>
      <c r="NBU94" s="34"/>
      <c r="NBV94" s="34"/>
      <c r="NBW94" s="34"/>
      <c r="NBX94" s="34"/>
      <c r="NBY94" s="34"/>
      <c r="NBZ94" s="34"/>
      <c r="NCA94" s="34"/>
      <c r="NCB94" s="34"/>
      <c r="NCC94" s="34"/>
      <c r="NCD94" s="34"/>
      <c r="NCE94" s="34"/>
      <c r="NCF94" s="34"/>
      <c r="NCG94" s="34"/>
      <c r="NCH94" s="34"/>
      <c r="NCI94" s="34"/>
      <c r="NCJ94" s="34"/>
      <c r="NCK94" s="34"/>
      <c r="NCL94" s="34"/>
      <c r="NCM94" s="34"/>
      <c r="NCN94" s="34"/>
      <c r="NCO94" s="34"/>
      <c r="NCP94" s="34"/>
      <c r="NCQ94" s="34"/>
      <c r="NCR94" s="34"/>
      <c r="NCS94" s="34"/>
      <c r="NCT94" s="34"/>
      <c r="NCU94" s="34"/>
      <c r="NCV94" s="34"/>
      <c r="NCW94" s="34"/>
      <c r="NCX94" s="34"/>
      <c r="NCY94" s="34"/>
      <c r="NCZ94" s="34"/>
      <c r="NDA94" s="34"/>
      <c r="NDB94" s="34"/>
      <c r="NDC94" s="34"/>
      <c r="NDD94" s="34"/>
      <c r="NDE94" s="34"/>
      <c r="NDF94" s="34"/>
      <c r="NDG94" s="34"/>
      <c r="NDH94" s="34"/>
      <c r="NDI94" s="34"/>
      <c r="NDJ94" s="34"/>
      <c r="NDK94" s="34"/>
      <c r="NDL94" s="34"/>
      <c r="NDM94" s="34"/>
      <c r="NDN94" s="34"/>
      <c r="NDO94" s="34"/>
      <c r="NDP94" s="34"/>
      <c r="NDQ94" s="34"/>
      <c r="NDR94" s="34"/>
      <c r="NDS94" s="34"/>
      <c r="NDT94" s="34"/>
      <c r="NDU94" s="34"/>
      <c r="NDV94" s="34"/>
      <c r="NDW94" s="34"/>
      <c r="NDX94" s="34"/>
      <c r="NDY94" s="34"/>
      <c r="NDZ94" s="34"/>
      <c r="NEA94" s="34"/>
      <c r="NEB94" s="34"/>
      <c r="NEC94" s="34"/>
      <c r="NED94" s="34"/>
      <c r="NEE94" s="34"/>
      <c r="NEF94" s="34"/>
      <c r="NEG94" s="34"/>
      <c r="NEH94" s="34"/>
      <c r="NEI94" s="34"/>
      <c r="NEJ94" s="34"/>
      <c r="NEK94" s="34"/>
      <c r="NEL94" s="34"/>
      <c r="NEM94" s="34"/>
      <c r="NEN94" s="34"/>
      <c r="NEO94" s="34"/>
      <c r="NEP94" s="34"/>
      <c r="NEQ94" s="34"/>
      <c r="NER94" s="34"/>
      <c r="NES94" s="34"/>
      <c r="NET94" s="34"/>
      <c r="NEU94" s="34"/>
      <c r="NEV94" s="34"/>
      <c r="NEW94" s="34"/>
      <c r="NEX94" s="34"/>
      <c r="NEY94" s="34"/>
      <c r="NEZ94" s="34"/>
      <c r="NFA94" s="34"/>
      <c r="NFB94" s="34"/>
      <c r="NFC94" s="34"/>
      <c r="NFD94" s="34"/>
      <c r="NFE94" s="34"/>
      <c r="NFF94" s="34"/>
      <c r="NFG94" s="34"/>
      <c r="NFH94" s="34"/>
      <c r="NFI94" s="34"/>
      <c r="NFJ94" s="34"/>
      <c r="NFK94" s="34"/>
      <c r="NFL94" s="34"/>
      <c r="NFM94" s="34"/>
      <c r="NFN94" s="34"/>
      <c r="NFO94" s="34"/>
      <c r="NFP94" s="34"/>
      <c r="NFQ94" s="34"/>
      <c r="NFR94" s="34"/>
      <c r="NFS94" s="34"/>
      <c r="NFT94" s="34"/>
      <c r="NFU94" s="34"/>
      <c r="NFV94" s="34"/>
      <c r="NFW94" s="34"/>
      <c r="NFX94" s="34"/>
      <c r="NFY94" s="34"/>
      <c r="NFZ94" s="34"/>
      <c r="NGA94" s="34"/>
      <c r="NGB94" s="34"/>
      <c r="NGC94" s="34"/>
      <c r="NGD94" s="34"/>
      <c r="NGE94" s="34"/>
      <c r="NGF94" s="34"/>
      <c r="NGG94" s="34"/>
      <c r="NGH94" s="34"/>
      <c r="NGI94" s="34"/>
      <c r="NGJ94" s="34"/>
      <c r="NGK94" s="34"/>
      <c r="NGL94" s="34"/>
      <c r="NGM94" s="34"/>
      <c r="NGN94" s="34"/>
      <c r="NGO94" s="34"/>
      <c r="NGP94" s="34"/>
      <c r="NGQ94" s="34"/>
      <c r="NGR94" s="34"/>
      <c r="NGS94" s="34"/>
      <c r="NGT94" s="34"/>
      <c r="NGU94" s="34"/>
      <c r="NGV94" s="34"/>
      <c r="NGW94" s="34"/>
      <c r="NGX94" s="34"/>
      <c r="NGY94" s="34"/>
      <c r="NGZ94" s="34"/>
      <c r="NHA94" s="34"/>
      <c r="NHB94" s="34"/>
      <c r="NHC94" s="34"/>
      <c r="NHD94" s="34"/>
      <c r="NHE94" s="34"/>
      <c r="NHF94" s="34"/>
      <c r="NHG94" s="34"/>
      <c r="NHH94" s="34"/>
      <c r="NHI94" s="34"/>
      <c r="NHJ94" s="34"/>
      <c r="NHK94" s="34"/>
      <c r="NHL94" s="34"/>
      <c r="NHM94" s="34"/>
      <c r="NHN94" s="34"/>
      <c r="NHO94" s="34"/>
      <c r="NHP94" s="34"/>
      <c r="NHQ94" s="34"/>
      <c r="NHR94" s="34"/>
      <c r="NHS94" s="34"/>
      <c r="NHT94" s="34"/>
      <c r="NHU94" s="34"/>
      <c r="NHV94" s="34"/>
      <c r="NHW94" s="34"/>
      <c r="NHX94" s="34"/>
      <c r="NHY94" s="34"/>
      <c r="NHZ94" s="34"/>
      <c r="NIA94" s="34"/>
      <c r="NIB94" s="34"/>
      <c r="NIC94" s="34"/>
      <c r="NID94" s="34"/>
      <c r="NIE94" s="34"/>
      <c r="NIF94" s="34"/>
      <c r="NIG94" s="34"/>
      <c r="NIH94" s="34"/>
      <c r="NII94" s="34"/>
      <c r="NIJ94" s="34"/>
      <c r="NIK94" s="34"/>
      <c r="NIL94" s="34"/>
      <c r="NIM94" s="34"/>
      <c r="NIN94" s="34"/>
      <c r="NIO94" s="34"/>
      <c r="NIP94" s="34"/>
      <c r="NIQ94" s="34"/>
      <c r="NIR94" s="34"/>
      <c r="NIS94" s="34"/>
      <c r="NIT94" s="34"/>
      <c r="NIU94" s="34"/>
      <c r="NIV94" s="34"/>
      <c r="NIW94" s="34"/>
      <c r="NIX94" s="34"/>
      <c r="NIY94" s="34"/>
      <c r="NIZ94" s="34"/>
      <c r="NJA94" s="34"/>
      <c r="NJB94" s="34"/>
      <c r="NJC94" s="34"/>
      <c r="NJD94" s="34"/>
      <c r="NJE94" s="34"/>
      <c r="NJF94" s="34"/>
      <c r="NJG94" s="34"/>
      <c r="NJH94" s="34"/>
      <c r="NJI94" s="34"/>
      <c r="NJJ94" s="34"/>
      <c r="NJK94" s="34"/>
      <c r="NJL94" s="34"/>
      <c r="NJM94" s="34"/>
      <c r="NJN94" s="34"/>
      <c r="NJO94" s="34"/>
      <c r="NJP94" s="34"/>
      <c r="NJQ94" s="34"/>
      <c r="NJR94" s="34"/>
      <c r="NJS94" s="34"/>
      <c r="NJT94" s="34"/>
      <c r="NJU94" s="34"/>
      <c r="NJV94" s="34"/>
      <c r="NJW94" s="34"/>
      <c r="NJX94" s="34"/>
      <c r="NJY94" s="34"/>
      <c r="NJZ94" s="34"/>
      <c r="NKA94" s="34"/>
      <c r="NKB94" s="34"/>
      <c r="NKC94" s="34"/>
      <c r="NKD94" s="34"/>
      <c r="NKE94" s="34"/>
      <c r="NKF94" s="34"/>
      <c r="NKG94" s="34"/>
      <c r="NKH94" s="34"/>
      <c r="NKI94" s="34"/>
      <c r="NKJ94" s="34"/>
      <c r="NKK94" s="34"/>
      <c r="NKL94" s="34"/>
      <c r="NKM94" s="34"/>
      <c r="NKN94" s="34"/>
      <c r="NKO94" s="34"/>
      <c r="NKP94" s="34"/>
      <c r="NKQ94" s="34"/>
      <c r="NKR94" s="34"/>
      <c r="NKS94" s="34"/>
      <c r="NKT94" s="34"/>
      <c r="NKU94" s="34"/>
      <c r="NKV94" s="34"/>
      <c r="NKW94" s="34"/>
      <c r="NKX94" s="34"/>
      <c r="NKY94" s="34"/>
      <c r="NKZ94" s="34"/>
      <c r="NLA94" s="34"/>
      <c r="NLB94" s="34"/>
      <c r="NLC94" s="34"/>
      <c r="NLD94" s="34"/>
      <c r="NLE94" s="34"/>
      <c r="NLF94" s="34"/>
      <c r="NLG94" s="34"/>
      <c r="NLH94" s="34"/>
      <c r="NLI94" s="34"/>
      <c r="NLJ94" s="34"/>
      <c r="NLK94" s="34"/>
      <c r="NLL94" s="34"/>
      <c r="NLM94" s="34"/>
      <c r="NLN94" s="34"/>
      <c r="NLO94" s="34"/>
      <c r="NLP94" s="34"/>
      <c r="NLQ94" s="34"/>
      <c r="NLR94" s="34"/>
      <c r="NLS94" s="34"/>
      <c r="NLT94" s="34"/>
      <c r="NLU94" s="34"/>
      <c r="NLV94" s="34"/>
      <c r="NLW94" s="34"/>
      <c r="NLX94" s="34"/>
      <c r="NLY94" s="34"/>
      <c r="NLZ94" s="34"/>
      <c r="NMA94" s="34"/>
      <c r="NMB94" s="34"/>
      <c r="NMC94" s="34"/>
      <c r="NMD94" s="34"/>
      <c r="NME94" s="34"/>
      <c r="NMF94" s="34"/>
      <c r="NMG94" s="34"/>
      <c r="NMH94" s="34"/>
      <c r="NMI94" s="34"/>
      <c r="NMJ94" s="34"/>
      <c r="NMK94" s="34"/>
      <c r="NML94" s="34"/>
      <c r="NMM94" s="34"/>
      <c r="NMN94" s="34"/>
      <c r="NMO94" s="34"/>
      <c r="NMP94" s="34"/>
      <c r="NMQ94" s="34"/>
      <c r="NMR94" s="34"/>
      <c r="NMS94" s="34"/>
      <c r="NMT94" s="34"/>
      <c r="NMU94" s="34"/>
      <c r="NMV94" s="34"/>
      <c r="NMW94" s="34"/>
      <c r="NMX94" s="34"/>
      <c r="NMY94" s="34"/>
      <c r="NMZ94" s="34"/>
      <c r="NNA94" s="34"/>
      <c r="NNB94" s="34"/>
      <c r="NNC94" s="34"/>
      <c r="NND94" s="34"/>
      <c r="NNE94" s="34"/>
      <c r="NNF94" s="34"/>
      <c r="NNG94" s="34"/>
      <c r="NNH94" s="34"/>
      <c r="NNI94" s="34"/>
      <c r="NNJ94" s="34"/>
      <c r="NNK94" s="34"/>
      <c r="NNL94" s="34"/>
      <c r="NNM94" s="34"/>
      <c r="NNN94" s="34"/>
      <c r="NNO94" s="34"/>
      <c r="NNP94" s="34"/>
      <c r="NNQ94" s="34"/>
      <c r="NNR94" s="34"/>
      <c r="NNS94" s="34"/>
      <c r="NNT94" s="34"/>
      <c r="NNU94" s="34"/>
      <c r="NNV94" s="34"/>
      <c r="NNW94" s="34"/>
      <c r="NNX94" s="34"/>
      <c r="NNY94" s="34"/>
      <c r="NNZ94" s="34"/>
      <c r="NOA94" s="34"/>
      <c r="NOB94" s="34"/>
      <c r="NOC94" s="34"/>
      <c r="NOD94" s="34"/>
      <c r="NOE94" s="34"/>
      <c r="NOF94" s="34"/>
      <c r="NOG94" s="34"/>
      <c r="NOH94" s="34"/>
      <c r="NOI94" s="34"/>
      <c r="NOJ94" s="34"/>
      <c r="NOK94" s="34"/>
      <c r="NOL94" s="34"/>
      <c r="NOM94" s="34"/>
      <c r="NON94" s="34"/>
      <c r="NOO94" s="34"/>
      <c r="NOP94" s="34"/>
      <c r="NOQ94" s="34"/>
      <c r="NOR94" s="34"/>
      <c r="NOS94" s="34"/>
      <c r="NOT94" s="34"/>
      <c r="NOU94" s="34"/>
      <c r="NOV94" s="34"/>
      <c r="NOW94" s="34"/>
      <c r="NOX94" s="34"/>
      <c r="NOY94" s="34"/>
      <c r="NOZ94" s="34"/>
      <c r="NPA94" s="34"/>
      <c r="NPB94" s="34"/>
      <c r="NPC94" s="34"/>
      <c r="NPD94" s="34"/>
      <c r="NPE94" s="34"/>
      <c r="NPF94" s="34"/>
      <c r="NPG94" s="34"/>
      <c r="NPH94" s="34"/>
      <c r="NPI94" s="34"/>
      <c r="NPJ94" s="34"/>
      <c r="NPK94" s="34"/>
      <c r="NPL94" s="34"/>
      <c r="NPM94" s="34"/>
      <c r="NPN94" s="34"/>
      <c r="NPO94" s="34"/>
      <c r="NPP94" s="34"/>
      <c r="NPQ94" s="34"/>
      <c r="NPR94" s="34"/>
      <c r="NPS94" s="34"/>
      <c r="NPT94" s="34"/>
      <c r="NPU94" s="34"/>
      <c r="NPV94" s="34"/>
      <c r="NPW94" s="34"/>
      <c r="NPX94" s="34"/>
      <c r="NPY94" s="34"/>
      <c r="NPZ94" s="34"/>
      <c r="NQA94" s="34"/>
      <c r="NQB94" s="34"/>
      <c r="NQC94" s="34"/>
      <c r="NQD94" s="34"/>
      <c r="NQE94" s="34"/>
      <c r="NQF94" s="34"/>
      <c r="NQG94" s="34"/>
      <c r="NQH94" s="34"/>
      <c r="NQI94" s="34"/>
      <c r="NQJ94" s="34"/>
      <c r="NQK94" s="34"/>
      <c r="NQL94" s="34"/>
      <c r="NQM94" s="34"/>
      <c r="NQN94" s="34"/>
      <c r="NQO94" s="34"/>
      <c r="NQP94" s="34"/>
      <c r="NQQ94" s="34"/>
      <c r="NQR94" s="34"/>
      <c r="NQS94" s="34"/>
      <c r="NQT94" s="34"/>
      <c r="NQU94" s="34"/>
      <c r="NQV94" s="34"/>
      <c r="NQW94" s="34"/>
      <c r="NQX94" s="34"/>
      <c r="NQY94" s="34"/>
      <c r="NQZ94" s="34"/>
      <c r="NRA94" s="34"/>
      <c r="NRB94" s="34"/>
      <c r="NRC94" s="34"/>
      <c r="NRD94" s="34"/>
      <c r="NRE94" s="34"/>
      <c r="NRF94" s="34"/>
      <c r="NRG94" s="34"/>
      <c r="NRH94" s="34"/>
      <c r="NRI94" s="34"/>
      <c r="NRJ94" s="34"/>
      <c r="NRK94" s="34"/>
      <c r="NRL94" s="34"/>
      <c r="NRM94" s="34"/>
      <c r="NRN94" s="34"/>
      <c r="NRO94" s="34"/>
      <c r="NRP94" s="34"/>
      <c r="NRQ94" s="34"/>
      <c r="NRR94" s="34"/>
      <c r="NRS94" s="34"/>
      <c r="NRT94" s="34"/>
      <c r="NRU94" s="34"/>
      <c r="NRV94" s="34"/>
      <c r="NRW94" s="34"/>
      <c r="NRX94" s="34"/>
      <c r="NRY94" s="34"/>
      <c r="NRZ94" s="34"/>
      <c r="NSA94" s="34"/>
      <c r="NSB94" s="34"/>
      <c r="NSC94" s="34"/>
      <c r="NSD94" s="34"/>
      <c r="NSE94" s="34"/>
      <c r="NSF94" s="34"/>
      <c r="NSG94" s="34"/>
      <c r="NSH94" s="34"/>
      <c r="NSI94" s="34"/>
      <c r="NSJ94" s="34"/>
      <c r="NSK94" s="34"/>
      <c r="NSL94" s="34"/>
      <c r="NSM94" s="34"/>
      <c r="NSN94" s="34"/>
      <c r="NSO94" s="34"/>
      <c r="NSP94" s="34"/>
      <c r="NSQ94" s="34"/>
      <c r="NSR94" s="34"/>
      <c r="NSS94" s="34"/>
      <c r="NST94" s="34"/>
      <c r="NSU94" s="34"/>
      <c r="NSV94" s="34"/>
      <c r="NSW94" s="34"/>
      <c r="NSX94" s="34"/>
      <c r="NSY94" s="34"/>
      <c r="NSZ94" s="34"/>
      <c r="NTA94" s="34"/>
      <c r="NTB94" s="34"/>
      <c r="NTC94" s="34"/>
      <c r="NTD94" s="34"/>
      <c r="NTE94" s="34"/>
      <c r="NTF94" s="34"/>
      <c r="NTG94" s="34"/>
      <c r="NTH94" s="34"/>
      <c r="NTI94" s="34"/>
      <c r="NTJ94" s="34"/>
      <c r="NTK94" s="34"/>
      <c r="NTL94" s="34"/>
      <c r="NTM94" s="34"/>
      <c r="NTN94" s="34"/>
      <c r="NTO94" s="34"/>
      <c r="NTP94" s="34"/>
      <c r="NTQ94" s="34"/>
      <c r="NTR94" s="34"/>
      <c r="NTS94" s="34"/>
      <c r="NTT94" s="34"/>
      <c r="NTU94" s="34"/>
      <c r="NTV94" s="34"/>
      <c r="NTW94" s="34"/>
      <c r="NTX94" s="34"/>
      <c r="NTY94" s="34"/>
      <c r="NTZ94" s="34"/>
      <c r="NUA94" s="34"/>
      <c r="NUB94" s="34"/>
      <c r="NUC94" s="34"/>
      <c r="NUD94" s="34"/>
      <c r="NUE94" s="34"/>
      <c r="NUF94" s="34"/>
      <c r="NUG94" s="34"/>
      <c r="NUH94" s="34"/>
      <c r="NUI94" s="34"/>
      <c r="NUJ94" s="34"/>
      <c r="NUK94" s="34"/>
      <c r="NUL94" s="34"/>
      <c r="NUM94" s="34"/>
      <c r="NUN94" s="34"/>
      <c r="NUO94" s="34"/>
      <c r="NUP94" s="34"/>
      <c r="NUQ94" s="34"/>
      <c r="NUR94" s="34"/>
      <c r="NUS94" s="34"/>
      <c r="NUT94" s="34"/>
      <c r="NUU94" s="34"/>
      <c r="NUV94" s="34"/>
      <c r="NUW94" s="34"/>
      <c r="NUX94" s="34"/>
      <c r="NUY94" s="34"/>
      <c r="NUZ94" s="34"/>
      <c r="NVA94" s="34"/>
      <c r="NVB94" s="34"/>
      <c r="NVC94" s="34"/>
      <c r="NVD94" s="34"/>
      <c r="NVE94" s="34"/>
      <c r="NVF94" s="34"/>
      <c r="NVG94" s="34"/>
      <c r="NVH94" s="34"/>
      <c r="NVI94" s="34"/>
      <c r="NVJ94" s="34"/>
      <c r="NVK94" s="34"/>
      <c r="NVL94" s="34"/>
      <c r="NVM94" s="34"/>
      <c r="NVN94" s="34"/>
      <c r="NVO94" s="34"/>
      <c r="NVP94" s="34"/>
      <c r="NVQ94" s="34"/>
      <c r="NVR94" s="34"/>
      <c r="NVS94" s="34"/>
      <c r="NVT94" s="34"/>
      <c r="NVU94" s="34"/>
      <c r="NVV94" s="34"/>
      <c r="NVW94" s="34"/>
      <c r="NVX94" s="34"/>
      <c r="NVY94" s="34"/>
      <c r="NVZ94" s="34"/>
      <c r="NWA94" s="34"/>
      <c r="NWB94" s="34"/>
      <c r="NWC94" s="34"/>
      <c r="NWD94" s="34"/>
      <c r="NWE94" s="34"/>
      <c r="NWF94" s="34"/>
      <c r="NWG94" s="34"/>
      <c r="NWH94" s="34"/>
      <c r="NWI94" s="34"/>
      <c r="NWJ94" s="34"/>
      <c r="NWK94" s="34"/>
      <c r="NWL94" s="34"/>
      <c r="NWM94" s="34"/>
      <c r="NWN94" s="34"/>
      <c r="NWO94" s="34"/>
      <c r="NWP94" s="34"/>
      <c r="NWQ94" s="34"/>
      <c r="NWR94" s="34"/>
      <c r="NWS94" s="34"/>
      <c r="NWT94" s="34"/>
      <c r="NWU94" s="34"/>
      <c r="NWV94" s="34"/>
      <c r="NWW94" s="34"/>
      <c r="NWX94" s="34"/>
      <c r="NWY94" s="34"/>
      <c r="NWZ94" s="34"/>
      <c r="NXA94" s="34"/>
      <c r="NXB94" s="34"/>
      <c r="NXC94" s="34"/>
      <c r="NXD94" s="34"/>
      <c r="NXE94" s="34"/>
      <c r="NXF94" s="34"/>
      <c r="NXG94" s="34"/>
      <c r="NXH94" s="34"/>
      <c r="NXI94" s="34"/>
      <c r="NXJ94" s="34"/>
      <c r="NXK94" s="34"/>
      <c r="NXL94" s="34"/>
      <c r="NXM94" s="34"/>
      <c r="NXN94" s="34"/>
      <c r="NXO94" s="34"/>
      <c r="NXP94" s="34"/>
      <c r="NXQ94" s="34"/>
      <c r="NXR94" s="34"/>
      <c r="NXS94" s="34"/>
      <c r="NXT94" s="34"/>
      <c r="NXU94" s="34"/>
      <c r="NXV94" s="34"/>
      <c r="NXW94" s="34"/>
      <c r="NXX94" s="34"/>
      <c r="NXY94" s="34"/>
      <c r="NXZ94" s="34"/>
      <c r="NYA94" s="34"/>
      <c r="NYB94" s="34"/>
      <c r="NYC94" s="34"/>
      <c r="NYD94" s="34"/>
      <c r="NYE94" s="34"/>
      <c r="NYF94" s="34"/>
      <c r="NYG94" s="34"/>
      <c r="NYH94" s="34"/>
      <c r="NYI94" s="34"/>
      <c r="NYJ94" s="34"/>
      <c r="NYK94" s="34"/>
      <c r="NYL94" s="34"/>
      <c r="NYM94" s="34"/>
      <c r="NYN94" s="34"/>
      <c r="NYO94" s="34"/>
      <c r="NYP94" s="34"/>
      <c r="NYQ94" s="34"/>
      <c r="NYR94" s="34"/>
      <c r="NYS94" s="34"/>
      <c r="NYT94" s="34"/>
      <c r="NYU94" s="34"/>
      <c r="NYV94" s="34"/>
      <c r="NYW94" s="34"/>
      <c r="NYX94" s="34"/>
      <c r="NYY94" s="34"/>
      <c r="NYZ94" s="34"/>
      <c r="NZA94" s="34"/>
      <c r="NZB94" s="34"/>
      <c r="NZC94" s="34"/>
      <c r="NZD94" s="34"/>
      <c r="NZE94" s="34"/>
      <c r="NZF94" s="34"/>
      <c r="NZG94" s="34"/>
      <c r="NZH94" s="34"/>
      <c r="NZI94" s="34"/>
      <c r="NZJ94" s="34"/>
      <c r="NZK94" s="34"/>
      <c r="NZL94" s="34"/>
      <c r="NZM94" s="34"/>
      <c r="NZN94" s="34"/>
      <c r="NZO94" s="34"/>
      <c r="NZP94" s="34"/>
      <c r="NZQ94" s="34"/>
      <c r="NZR94" s="34"/>
      <c r="NZS94" s="34"/>
      <c r="NZT94" s="34"/>
      <c r="NZU94" s="34"/>
      <c r="NZV94" s="34"/>
      <c r="NZW94" s="34"/>
      <c r="NZX94" s="34"/>
      <c r="NZY94" s="34"/>
      <c r="NZZ94" s="34"/>
      <c r="OAA94" s="34"/>
      <c r="OAB94" s="34"/>
      <c r="OAC94" s="34"/>
      <c r="OAD94" s="34"/>
      <c r="OAE94" s="34"/>
      <c r="OAF94" s="34"/>
      <c r="OAG94" s="34"/>
      <c r="OAH94" s="34"/>
      <c r="OAI94" s="34"/>
      <c r="OAJ94" s="34"/>
      <c r="OAK94" s="34"/>
      <c r="OAL94" s="34"/>
      <c r="OAM94" s="34"/>
      <c r="OAN94" s="34"/>
      <c r="OAO94" s="34"/>
      <c r="OAP94" s="34"/>
      <c r="OAQ94" s="34"/>
      <c r="OAR94" s="34"/>
      <c r="OAS94" s="34"/>
      <c r="OAT94" s="34"/>
      <c r="OAU94" s="34"/>
      <c r="OAV94" s="34"/>
      <c r="OAW94" s="34"/>
      <c r="OAX94" s="34"/>
      <c r="OAY94" s="34"/>
      <c r="OAZ94" s="34"/>
      <c r="OBA94" s="34"/>
      <c r="OBB94" s="34"/>
      <c r="OBC94" s="34"/>
      <c r="OBD94" s="34"/>
      <c r="OBE94" s="34"/>
      <c r="OBF94" s="34"/>
      <c r="OBG94" s="34"/>
      <c r="OBH94" s="34"/>
      <c r="OBI94" s="34"/>
      <c r="OBJ94" s="34"/>
      <c r="OBK94" s="34"/>
      <c r="OBL94" s="34"/>
      <c r="OBM94" s="34"/>
      <c r="OBN94" s="34"/>
      <c r="OBO94" s="34"/>
      <c r="OBP94" s="34"/>
      <c r="OBQ94" s="34"/>
      <c r="OBR94" s="34"/>
      <c r="OBS94" s="34"/>
      <c r="OBT94" s="34"/>
      <c r="OBU94" s="34"/>
      <c r="OBV94" s="34"/>
      <c r="OBW94" s="34"/>
      <c r="OBX94" s="34"/>
      <c r="OBY94" s="34"/>
      <c r="OBZ94" s="34"/>
      <c r="OCA94" s="34"/>
      <c r="OCB94" s="34"/>
      <c r="OCC94" s="34"/>
      <c r="OCD94" s="34"/>
      <c r="OCE94" s="34"/>
      <c r="OCF94" s="34"/>
      <c r="OCG94" s="34"/>
      <c r="OCH94" s="34"/>
      <c r="OCI94" s="34"/>
      <c r="OCJ94" s="34"/>
      <c r="OCK94" s="34"/>
      <c r="OCL94" s="34"/>
      <c r="OCM94" s="34"/>
      <c r="OCN94" s="34"/>
      <c r="OCO94" s="34"/>
      <c r="OCP94" s="34"/>
      <c r="OCQ94" s="34"/>
      <c r="OCR94" s="34"/>
      <c r="OCS94" s="34"/>
      <c r="OCT94" s="34"/>
      <c r="OCU94" s="34"/>
      <c r="OCV94" s="34"/>
      <c r="OCW94" s="34"/>
      <c r="OCX94" s="34"/>
      <c r="OCY94" s="34"/>
      <c r="OCZ94" s="34"/>
      <c r="ODA94" s="34"/>
      <c r="ODB94" s="34"/>
      <c r="ODC94" s="34"/>
      <c r="ODD94" s="34"/>
      <c r="ODE94" s="34"/>
      <c r="ODF94" s="34"/>
      <c r="ODG94" s="34"/>
      <c r="ODH94" s="34"/>
      <c r="ODI94" s="34"/>
      <c r="ODJ94" s="34"/>
      <c r="ODK94" s="34"/>
      <c r="ODL94" s="34"/>
      <c r="ODM94" s="34"/>
      <c r="ODN94" s="34"/>
      <c r="ODO94" s="34"/>
      <c r="ODP94" s="34"/>
      <c r="ODQ94" s="34"/>
      <c r="ODR94" s="34"/>
      <c r="ODS94" s="34"/>
      <c r="ODT94" s="34"/>
      <c r="ODU94" s="34"/>
      <c r="ODV94" s="34"/>
      <c r="ODW94" s="34"/>
      <c r="ODX94" s="34"/>
      <c r="ODY94" s="34"/>
      <c r="ODZ94" s="34"/>
      <c r="OEA94" s="34"/>
      <c r="OEB94" s="34"/>
      <c r="OEC94" s="34"/>
      <c r="OED94" s="34"/>
      <c r="OEE94" s="34"/>
      <c r="OEF94" s="34"/>
      <c r="OEG94" s="34"/>
      <c r="OEH94" s="34"/>
      <c r="OEI94" s="34"/>
      <c r="OEJ94" s="34"/>
      <c r="OEK94" s="34"/>
      <c r="OEL94" s="34"/>
      <c r="OEM94" s="34"/>
      <c r="OEN94" s="34"/>
      <c r="OEO94" s="34"/>
      <c r="OEP94" s="34"/>
      <c r="OEQ94" s="34"/>
      <c r="OER94" s="34"/>
      <c r="OES94" s="34"/>
      <c r="OET94" s="34"/>
      <c r="OEU94" s="34"/>
      <c r="OEV94" s="34"/>
      <c r="OEW94" s="34"/>
      <c r="OEX94" s="34"/>
      <c r="OEY94" s="34"/>
      <c r="OEZ94" s="34"/>
      <c r="OFA94" s="34"/>
      <c r="OFB94" s="34"/>
      <c r="OFC94" s="34"/>
      <c r="OFD94" s="34"/>
      <c r="OFE94" s="34"/>
      <c r="OFF94" s="34"/>
      <c r="OFG94" s="34"/>
      <c r="OFH94" s="34"/>
      <c r="OFI94" s="34"/>
      <c r="OFJ94" s="34"/>
      <c r="OFK94" s="34"/>
      <c r="OFL94" s="34"/>
      <c r="OFM94" s="34"/>
      <c r="OFN94" s="34"/>
      <c r="OFO94" s="34"/>
      <c r="OFP94" s="34"/>
      <c r="OFQ94" s="34"/>
      <c r="OFR94" s="34"/>
      <c r="OFS94" s="34"/>
      <c r="OFT94" s="34"/>
      <c r="OFU94" s="34"/>
      <c r="OFV94" s="34"/>
      <c r="OFW94" s="34"/>
      <c r="OFX94" s="34"/>
      <c r="OFY94" s="34"/>
      <c r="OFZ94" s="34"/>
      <c r="OGA94" s="34"/>
      <c r="OGB94" s="34"/>
      <c r="OGC94" s="34"/>
      <c r="OGD94" s="34"/>
      <c r="OGE94" s="34"/>
      <c r="OGF94" s="34"/>
      <c r="OGG94" s="34"/>
      <c r="OGH94" s="34"/>
      <c r="OGI94" s="34"/>
      <c r="OGJ94" s="34"/>
      <c r="OGK94" s="34"/>
      <c r="OGL94" s="34"/>
      <c r="OGM94" s="34"/>
      <c r="OGN94" s="34"/>
      <c r="OGO94" s="34"/>
      <c r="OGP94" s="34"/>
      <c r="OGQ94" s="34"/>
      <c r="OGR94" s="34"/>
      <c r="OGS94" s="34"/>
      <c r="OGT94" s="34"/>
      <c r="OGU94" s="34"/>
      <c r="OGV94" s="34"/>
      <c r="OGW94" s="34"/>
      <c r="OGX94" s="34"/>
      <c r="OGY94" s="34"/>
      <c r="OGZ94" s="34"/>
      <c r="OHA94" s="34"/>
      <c r="OHB94" s="34"/>
      <c r="OHC94" s="34"/>
      <c r="OHD94" s="34"/>
      <c r="OHE94" s="34"/>
      <c r="OHF94" s="34"/>
      <c r="OHG94" s="34"/>
      <c r="OHH94" s="34"/>
      <c r="OHI94" s="34"/>
      <c r="OHJ94" s="34"/>
      <c r="OHK94" s="34"/>
      <c r="OHL94" s="34"/>
      <c r="OHM94" s="34"/>
      <c r="OHN94" s="34"/>
      <c r="OHO94" s="34"/>
      <c r="OHP94" s="34"/>
      <c r="OHQ94" s="34"/>
      <c r="OHR94" s="34"/>
      <c r="OHS94" s="34"/>
      <c r="OHT94" s="34"/>
      <c r="OHU94" s="34"/>
      <c r="OHV94" s="34"/>
      <c r="OHW94" s="34"/>
      <c r="OHX94" s="34"/>
      <c r="OHY94" s="34"/>
      <c r="OHZ94" s="34"/>
      <c r="OIA94" s="34"/>
      <c r="OIB94" s="34"/>
      <c r="OIC94" s="34"/>
      <c r="OID94" s="34"/>
      <c r="OIE94" s="34"/>
      <c r="OIF94" s="34"/>
      <c r="OIG94" s="34"/>
      <c r="OIH94" s="34"/>
      <c r="OII94" s="34"/>
      <c r="OIJ94" s="34"/>
      <c r="OIK94" s="34"/>
      <c r="OIL94" s="34"/>
      <c r="OIM94" s="34"/>
      <c r="OIN94" s="34"/>
      <c r="OIO94" s="34"/>
      <c r="OIP94" s="34"/>
      <c r="OIQ94" s="34"/>
      <c r="OIR94" s="34"/>
      <c r="OIS94" s="34"/>
      <c r="OIT94" s="34"/>
      <c r="OIU94" s="34"/>
      <c r="OIV94" s="34"/>
      <c r="OIW94" s="34"/>
      <c r="OIX94" s="34"/>
      <c r="OIY94" s="34"/>
      <c r="OIZ94" s="34"/>
      <c r="OJA94" s="34"/>
      <c r="OJB94" s="34"/>
      <c r="OJC94" s="34"/>
      <c r="OJD94" s="34"/>
      <c r="OJE94" s="34"/>
      <c r="OJF94" s="34"/>
      <c r="OJG94" s="34"/>
      <c r="OJH94" s="34"/>
      <c r="OJI94" s="34"/>
      <c r="OJJ94" s="34"/>
      <c r="OJK94" s="34"/>
      <c r="OJL94" s="34"/>
      <c r="OJM94" s="34"/>
      <c r="OJN94" s="34"/>
      <c r="OJO94" s="34"/>
      <c r="OJP94" s="34"/>
      <c r="OJQ94" s="34"/>
      <c r="OJR94" s="34"/>
      <c r="OJS94" s="34"/>
      <c r="OJT94" s="34"/>
      <c r="OJU94" s="34"/>
      <c r="OJV94" s="34"/>
      <c r="OJW94" s="34"/>
      <c r="OJX94" s="34"/>
      <c r="OJY94" s="34"/>
      <c r="OJZ94" s="34"/>
      <c r="OKA94" s="34"/>
      <c r="OKB94" s="34"/>
      <c r="OKC94" s="34"/>
      <c r="OKD94" s="34"/>
      <c r="OKE94" s="34"/>
      <c r="OKF94" s="34"/>
      <c r="OKG94" s="34"/>
      <c r="OKH94" s="34"/>
      <c r="OKI94" s="34"/>
      <c r="OKJ94" s="34"/>
      <c r="OKK94" s="34"/>
      <c r="OKL94" s="34"/>
      <c r="OKM94" s="34"/>
      <c r="OKN94" s="34"/>
      <c r="OKO94" s="34"/>
      <c r="OKP94" s="34"/>
      <c r="OKQ94" s="34"/>
      <c r="OKR94" s="34"/>
      <c r="OKS94" s="34"/>
      <c r="OKT94" s="34"/>
      <c r="OKU94" s="34"/>
      <c r="OKV94" s="34"/>
      <c r="OKW94" s="34"/>
      <c r="OKX94" s="34"/>
      <c r="OKY94" s="34"/>
      <c r="OKZ94" s="34"/>
      <c r="OLA94" s="34"/>
      <c r="OLB94" s="34"/>
      <c r="OLC94" s="34"/>
      <c r="OLD94" s="34"/>
      <c r="OLE94" s="34"/>
      <c r="OLF94" s="34"/>
      <c r="OLG94" s="34"/>
      <c r="OLH94" s="34"/>
      <c r="OLI94" s="34"/>
      <c r="OLJ94" s="34"/>
      <c r="OLK94" s="34"/>
      <c r="OLL94" s="34"/>
      <c r="OLM94" s="34"/>
      <c r="OLN94" s="34"/>
      <c r="OLO94" s="34"/>
      <c r="OLP94" s="34"/>
      <c r="OLQ94" s="34"/>
      <c r="OLR94" s="34"/>
      <c r="OLS94" s="34"/>
      <c r="OLT94" s="34"/>
      <c r="OLU94" s="34"/>
      <c r="OLV94" s="34"/>
      <c r="OLW94" s="34"/>
      <c r="OLX94" s="34"/>
      <c r="OLY94" s="34"/>
      <c r="OLZ94" s="34"/>
      <c r="OMA94" s="34"/>
      <c r="OMB94" s="34"/>
      <c r="OMC94" s="34"/>
      <c r="OMD94" s="34"/>
      <c r="OME94" s="34"/>
      <c r="OMF94" s="34"/>
      <c r="OMG94" s="34"/>
      <c r="OMH94" s="34"/>
      <c r="OMI94" s="34"/>
      <c r="OMJ94" s="34"/>
      <c r="OMK94" s="34"/>
      <c r="OML94" s="34"/>
      <c r="OMM94" s="34"/>
      <c r="OMN94" s="34"/>
      <c r="OMO94" s="34"/>
      <c r="OMP94" s="34"/>
      <c r="OMQ94" s="34"/>
      <c r="OMR94" s="34"/>
      <c r="OMS94" s="34"/>
      <c r="OMT94" s="34"/>
      <c r="OMU94" s="34"/>
      <c r="OMV94" s="34"/>
      <c r="OMW94" s="34"/>
      <c r="OMX94" s="34"/>
      <c r="OMY94" s="34"/>
      <c r="OMZ94" s="34"/>
      <c r="ONA94" s="34"/>
      <c r="ONB94" s="34"/>
      <c r="ONC94" s="34"/>
      <c r="OND94" s="34"/>
      <c r="ONE94" s="34"/>
      <c r="ONF94" s="34"/>
      <c r="ONG94" s="34"/>
      <c r="ONH94" s="34"/>
      <c r="ONI94" s="34"/>
      <c r="ONJ94" s="34"/>
      <c r="ONK94" s="34"/>
      <c r="ONL94" s="34"/>
      <c r="ONM94" s="34"/>
      <c r="ONN94" s="34"/>
      <c r="ONO94" s="34"/>
      <c r="ONP94" s="34"/>
      <c r="ONQ94" s="34"/>
      <c r="ONR94" s="34"/>
      <c r="ONS94" s="34"/>
      <c r="ONT94" s="34"/>
      <c r="ONU94" s="34"/>
      <c r="ONV94" s="34"/>
      <c r="ONW94" s="34"/>
      <c r="ONX94" s="34"/>
      <c r="ONY94" s="34"/>
      <c r="ONZ94" s="34"/>
      <c r="OOA94" s="34"/>
      <c r="OOB94" s="34"/>
      <c r="OOC94" s="34"/>
      <c r="OOD94" s="34"/>
      <c r="OOE94" s="34"/>
      <c r="OOF94" s="34"/>
      <c r="OOG94" s="34"/>
      <c r="OOH94" s="34"/>
      <c r="OOI94" s="34"/>
      <c r="OOJ94" s="34"/>
      <c r="OOK94" s="34"/>
      <c r="OOL94" s="34"/>
      <c r="OOM94" s="34"/>
      <c r="OON94" s="34"/>
      <c r="OOO94" s="34"/>
      <c r="OOP94" s="34"/>
      <c r="OOQ94" s="34"/>
      <c r="OOR94" s="34"/>
      <c r="OOS94" s="34"/>
      <c r="OOT94" s="34"/>
      <c r="OOU94" s="34"/>
      <c r="OOV94" s="34"/>
      <c r="OOW94" s="34"/>
      <c r="OOX94" s="34"/>
      <c r="OOY94" s="34"/>
      <c r="OOZ94" s="34"/>
      <c r="OPA94" s="34"/>
      <c r="OPB94" s="34"/>
      <c r="OPC94" s="34"/>
      <c r="OPD94" s="34"/>
      <c r="OPE94" s="34"/>
      <c r="OPF94" s="34"/>
      <c r="OPG94" s="34"/>
      <c r="OPH94" s="34"/>
      <c r="OPI94" s="34"/>
      <c r="OPJ94" s="34"/>
      <c r="OPK94" s="34"/>
      <c r="OPL94" s="34"/>
      <c r="OPM94" s="34"/>
      <c r="OPN94" s="34"/>
      <c r="OPO94" s="34"/>
      <c r="OPP94" s="34"/>
      <c r="OPQ94" s="34"/>
      <c r="OPR94" s="34"/>
      <c r="OPS94" s="34"/>
      <c r="OPT94" s="34"/>
      <c r="OPU94" s="34"/>
      <c r="OPV94" s="34"/>
      <c r="OPW94" s="34"/>
      <c r="OPX94" s="34"/>
      <c r="OPY94" s="34"/>
      <c r="OPZ94" s="34"/>
      <c r="OQA94" s="34"/>
      <c r="OQB94" s="34"/>
      <c r="OQC94" s="34"/>
      <c r="OQD94" s="34"/>
      <c r="OQE94" s="34"/>
      <c r="OQF94" s="34"/>
      <c r="OQG94" s="34"/>
      <c r="OQH94" s="34"/>
      <c r="OQI94" s="34"/>
      <c r="OQJ94" s="34"/>
      <c r="OQK94" s="34"/>
      <c r="OQL94" s="34"/>
      <c r="OQM94" s="34"/>
      <c r="OQN94" s="34"/>
      <c r="OQO94" s="34"/>
      <c r="OQP94" s="34"/>
      <c r="OQQ94" s="34"/>
      <c r="OQR94" s="34"/>
      <c r="OQS94" s="34"/>
      <c r="OQT94" s="34"/>
      <c r="OQU94" s="34"/>
      <c r="OQV94" s="34"/>
      <c r="OQW94" s="34"/>
      <c r="OQX94" s="34"/>
      <c r="OQY94" s="34"/>
      <c r="OQZ94" s="34"/>
      <c r="ORA94" s="34"/>
      <c r="ORB94" s="34"/>
      <c r="ORC94" s="34"/>
      <c r="ORD94" s="34"/>
      <c r="ORE94" s="34"/>
      <c r="ORF94" s="34"/>
      <c r="ORG94" s="34"/>
      <c r="ORH94" s="34"/>
      <c r="ORI94" s="34"/>
      <c r="ORJ94" s="34"/>
      <c r="ORK94" s="34"/>
      <c r="ORL94" s="34"/>
      <c r="ORM94" s="34"/>
      <c r="ORN94" s="34"/>
      <c r="ORO94" s="34"/>
      <c r="ORP94" s="34"/>
      <c r="ORQ94" s="34"/>
      <c r="ORR94" s="34"/>
      <c r="ORS94" s="34"/>
      <c r="ORT94" s="34"/>
      <c r="ORU94" s="34"/>
      <c r="ORV94" s="34"/>
      <c r="ORW94" s="34"/>
      <c r="ORX94" s="34"/>
      <c r="ORY94" s="34"/>
      <c r="ORZ94" s="34"/>
      <c r="OSA94" s="34"/>
      <c r="OSB94" s="34"/>
      <c r="OSC94" s="34"/>
      <c r="OSD94" s="34"/>
      <c r="OSE94" s="34"/>
      <c r="OSF94" s="34"/>
      <c r="OSG94" s="34"/>
      <c r="OSH94" s="34"/>
      <c r="OSI94" s="34"/>
      <c r="OSJ94" s="34"/>
      <c r="OSK94" s="34"/>
      <c r="OSL94" s="34"/>
      <c r="OSM94" s="34"/>
      <c r="OSN94" s="34"/>
      <c r="OSO94" s="34"/>
      <c r="OSP94" s="34"/>
      <c r="OSQ94" s="34"/>
      <c r="OSR94" s="34"/>
      <c r="OSS94" s="34"/>
      <c r="OST94" s="34"/>
      <c r="OSU94" s="34"/>
      <c r="OSV94" s="34"/>
      <c r="OSW94" s="34"/>
      <c r="OSX94" s="34"/>
      <c r="OSY94" s="34"/>
      <c r="OSZ94" s="34"/>
      <c r="OTA94" s="34"/>
      <c r="OTB94" s="34"/>
      <c r="OTC94" s="34"/>
      <c r="OTD94" s="34"/>
      <c r="OTE94" s="34"/>
      <c r="OTF94" s="34"/>
      <c r="OTG94" s="34"/>
      <c r="OTH94" s="34"/>
      <c r="OTI94" s="34"/>
      <c r="OTJ94" s="34"/>
      <c r="OTK94" s="34"/>
      <c r="OTL94" s="34"/>
      <c r="OTM94" s="34"/>
      <c r="OTN94" s="34"/>
      <c r="OTO94" s="34"/>
      <c r="OTP94" s="34"/>
      <c r="OTQ94" s="34"/>
      <c r="OTR94" s="34"/>
      <c r="OTS94" s="34"/>
      <c r="OTT94" s="34"/>
      <c r="OTU94" s="34"/>
      <c r="OTV94" s="34"/>
      <c r="OTW94" s="34"/>
      <c r="OTX94" s="34"/>
      <c r="OTY94" s="34"/>
      <c r="OTZ94" s="34"/>
      <c r="OUA94" s="34"/>
      <c r="OUB94" s="34"/>
      <c r="OUC94" s="34"/>
      <c r="OUD94" s="34"/>
      <c r="OUE94" s="34"/>
      <c r="OUF94" s="34"/>
      <c r="OUG94" s="34"/>
      <c r="OUH94" s="34"/>
      <c r="OUI94" s="34"/>
      <c r="OUJ94" s="34"/>
      <c r="OUK94" s="34"/>
      <c r="OUL94" s="34"/>
      <c r="OUM94" s="34"/>
      <c r="OUN94" s="34"/>
      <c r="OUO94" s="34"/>
      <c r="OUP94" s="34"/>
      <c r="OUQ94" s="34"/>
      <c r="OUR94" s="34"/>
      <c r="OUS94" s="34"/>
      <c r="OUT94" s="34"/>
      <c r="OUU94" s="34"/>
      <c r="OUV94" s="34"/>
      <c r="OUW94" s="34"/>
      <c r="OUX94" s="34"/>
      <c r="OUY94" s="34"/>
      <c r="OUZ94" s="34"/>
      <c r="OVA94" s="34"/>
      <c r="OVB94" s="34"/>
      <c r="OVC94" s="34"/>
      <c r="OVD94" s="34"/>
      <c r="OVE94" s="34"/>
      <c r="OVF94" s="34"/>
      <c r="OVG94" s="34"/>
      <c r="OVH94" s="34"/>
      <c r="OVI94" s="34"/>
      <c r="OVJ94" s="34"/>
      <c r="OVK94" s="34"/>
      <c r="OVL94" s="34"/>
      <c r="OVM94" s="34"/>
      <c r="OVN94" s="34"/>
      <c r="OVO94" s="34"/>
      <c r="OVP94" s="34"/>
      <c r="OVQ94" s="34"/>
      <c r="OVR94" s="34"/>
      <c r="OVS94" s="34"/>
      <c r="OVT94" s="34"/>
      <c r="OVU94" s="34"/>
      <c r="OVV94" s="34"/>
      <c r="OVW94" s="34"/>
      <c r="OVX94" s="34"/>
      <c r="OVY94" s="34"/>
      <c r="OVZ94" s="34"/>
      <c r="OWA94" s="34"/>
      <c r="OWB94" s="34"/>
      <c r="OWC94" s="34"/>
      <c r="OWD94" s="34"/>
      <c r="OWE94" s="34"/>
      <c r="OWF94" s="34"/>
      <c r="OWG94" s="34"/>
      <c r="OWH94" s="34"/>
      <c r="OWI94" s="34"/>
      <c r="OWJ94" s="34"/>
      <c r="OWK94" s="34"/>
      <c r="OWL94" s="34"/>
      <c r="OWM94" s="34"/>
      <c r="OWN94" s="34"/>
      <c r="OWO94" s="34"/>
      <c r="OWP94" s="34"/>
      <c r="OWQ94" s="34"/>
      <c r="OWR94" s="34"/>
      <c r="OWS94" s="34"/>
      <c r="OWT94" s="34"/>
      <c r="OWU94" s="34"/>
      <c r="OWV94" s="34"/>
      <c r="OWW94" s="34"/>
      <c r="OWX94" s="34"/>
      <c r="OWY94" s="34"/>
      <c r="OWZ94" s="34"/>
      <c r="OXA94" s="34"/>
      <c r="OXB94" s="34"/>
      <c r="OXC94" s="34"/>
      <c r="OXD94" s="34"/>
      <c r="OXE94" s="34"/>
      <c r="OXF94" s="34"/>
      <c r="OXG94" s="34"/>
      <c r="OXH94" s="34"/>
      <c r="OXI94" s="34"/>
      <c r="OXJ94" s="34"/>
      <c r="OXK94" s="34"/>
      <c r="OXL94" s="34"/>
      <c r="OXM94" s="34"/>
      <c r="OXN94" s="34"/>
      <c r="OXO94" s="34"/>
      <c r="OXP94" s="34"/>
      <c r="OXQ94" s="34"/>
      <c r="OXR94" s="34"/>
      <c r="OXS94" s="34"/>
      <c r="OXT94" s="34"/>
      <c r="OXU94" s="34"/>
      <c r="OXV94" s="34"/>
      <c r="OXW94" s="34"/>
      <c r="OXX94" s="34"/>
      <c r="OXY94" s="34"/>
      <c r="OXZ94" s="34"/>
      <c r="OYA94" s="34"/>
      <c r="OYB94" s="34"/>
      <c r="OYC94" s="34"/>
      <c r="OYD94" s="34"/>
      <c r="OYE94" s="34"/>
      <c r="OYF94" s="34"/>
      <c r="OYG94" s="34"/>
      <c r="OYH94" s="34"/>
      <c r="OYI94" s="34"/>
      <c r="OYJ94" s="34"/>
      <c r="OYK94" s="34"/>
      <c r="OYL94" s="34"/>
      <c r="OYM94" s="34"/>
      <c r="OYN94" s="34"/>
      <c r="OYO94" s="34"/>
      <c r="OYP94" s="34"/>
      <c r="OYQ94" s="34"/>
      <c r="OYR94" s="34"/>
      <c r="OYS94" s="34"/>
      <c r="OYT94" s="34"/>
      <c r="OYU94" s="34"/>
      <c r="OYV94" s="34"/>
      <c r="OYW94" s="34"/>
      <c r="OYX94" s="34"/>
      <c r="OYY94" s="34"/>
      <c r="OYZ94" s="34"/>
      <c r="OZA94" s="34"/>
      <c r="OZB94" s="34"/>
      <c r="OZC94" s="34"/>
      <c r="OZD94" s="34"/>
      <c r="OZE94" s="34"/>
      <c r="OZF94" s="34"/>
      <c r="OZG94" s="34"/>
      <c r="OZH94" s="34"/>
      <c r="OZI94" s="34"/>
      <c r="OZJ94" s="34"/>
      <c r="OZK94" s="34"/>
      <c r="OZL94" s="34"/>
      <c r="OZM94" s="34"/>
      <c r="OZN94" s="34"/>
      <c r="OZO94" s="34"/>
      <c r="OZP94" s="34"/>
      <c r="OZQ94" s="34"/>
      <c r="OZR94" s="34"/>
      <c r="OZS94" s="34"/>
      <c r="OZT94" s="34"/>
      <c r="OZU94" s="34"/>
      <c r="OZV94" s="34"/>
      <c r="OZW94" s="34"/>
      <c r="OZX94" s="34"/>
      <c r="OZY94" s="34"/>
      <c r="OZZ94" s="34"/>
      <c r="PAA94" s="34"/>
      <c r="PAB94" s="34"/>
      <c r="PAC94" s="34"/>
      <c r="PAD94" s="34"/>
      <c r="PAE94" s="34"/>
      <c r="PAF94" s="34"/>
      <c r="PAG94" s="34"/>
      <c r="PAH94" s="34"/>
      <c r="PAI94" s="34"/>
      <c r="PAJ94" s="34"/>
      <c r="PAK94" s="34"/>
      <c r="PAL94" s="34"/>
      <c r="PAM94" s="34"/>
      <c r="PAN94" s="34"/>
      <c r="PAO94" s="34"/>
      <c r="PAP94" s="34"/>
      <c r="PAQ94" s="34"/>
      <c r="PAR94" s="34"/>
      <c r="PAS94" s="34"/>
      <c r="PAT94" s="34"/>
      <c r="PAU94" s="34"/>
      <c r="PAV94" s="34"/>
      <c r="PAW94" s="34"/>
      <c r="PAX94" s="34"/>
      <c r="PAY94" s="34"/>
      <c r="PAZ94" s="34"/>
      <c r="PBA94" s="34"/>
      <c r="PBB94" s="34"/>
      <c r="PBC94" s="34"/>
      <c r="PBD94" s="34"/>
      <c r="PBE94" s="34"/>
      <c r="PBF94" s="34"/>
      <c r="PBG94" s="34"/>
      <c r="PBH94" s="34"/>
      <c r="PBI94" s="34"/>
      <c r="PBJ94" s="34"/>
      <c r="PBK94" s="34"/>
      <c r="PBL94" s="34"/>
      <c r="PBM94" s="34"/>
      <c r="PBN94" s="34"/>
      <c r="PBO94" s="34"/>
      <c r="PBP94" s="34"/>
      <c r="PBQ94" s="34"/>
      <c r="PBR94" s="34"/>
      <c r="PBS94" s="34"/>
      <c r="PBT94" s="34"/>
      <c r="PBU94" s="34"/>
      <c r="PBV94" s="34"/>
      <c r="PBW94" s="34"/>
      <c r="PBX94" s="34"/>
      <c r="PBY94" s="34"/>
      <c r="PBZ94" s="34"/>
      <c r="PCA94" s="34"/>
      <c r="PCB94" s="34"/>
      <c r="PCC94" s="34"/>
      <c r="PCD94" s="34"/>
      <c r="PCE94" s="34"/>
      <c r="PCF94" s="34"/>
      <c r="PCG94" s="34"/>
      <c r="PCH94" s="34"/>
      <c r="PCI94" s="34"/>
      <c r="PCJ94" s="34"/>
      <c r="PCK94" s="34"/>
      <c r="PCL94" s="34"/>
      <c r="PCM94" s="34"/>
      <c r="PCN94" s="34"/>
      <c r="PCO94" s="34"/>
      <c r="PCP94" s="34"/>
      <c r="PCQ94" s="34"/>
      <c r="PCR94" s="34"/>
      <c r="PCS94" s="34"/>
      <c r="PCT94" s="34"/>
      <c r="PCU94" s="34"/>
      <c r="PCV94" s="34"/>
      <c r="PCW94" s="34"/>
      <c r="PCX94" s="34"/>
      <c r="PCY94" s="34"/>
      <c r="PCZ94" s="34"/>
      <c r="PDA94" s="34"/>
      <c r="PDB94" s="34"/>
      <c r="PDC94" s="34"/>
      <c r="PDD94" s="34"/>
      <c r="PDE94" s="34"/>
      <c r="PDF94" s="34"/>
      <c r="PDG94" s="34"/>
      <c r="PDH94" s="34"/>
      <c r="PDI94" s="34"/>
      <c r="PDJ94" s="34"/>
      <c r="PDK94" s="34"/>
      <c r="PDL94" s="34"/>
      <c r="PDM94" s="34"/>
      <c r="PDN94" s="34"/>
      <c r="PDO94" s="34"/>
      <c r="PDP94" s="34"/>
      <c r="PDQ94" s="34"/>
      <c r="PDR94" s="34"/>
      <c r="PDS94" s="34"/>
      <c r="PDT94" s="34"/>
      <c r="PDU94" s="34"/>
      <c r="PDV94" s="34"/>
      <c r="PDW94" s="34"/>
      <c r="PDX94" s="34"/>
      <c r="PDY94" s="34"/>
      <c r="PDZ94" s="34"/>
      <c r="PEA94" s="34"/>
      <c r="PEB94" s="34"/>
      <c r="PEC94" s="34"/>
      <c r="PED94" s="34"/>
      <c r="PEE94" s="34"/>
      <c r="PEF94" s="34"/>
      <c r="PEG94" s="34"/>
      <c r="PEH94" s="34"/>
      <c r="PEI94" s="34"/>
      <c r="PEJ94" s="34"/>
      <c r="PEK94" s="34"/>
      <c r="PEL94" s="34"/>
      <c r="PEM94" s="34"/>
      <c r="PEN94" s="34"/>
      <c r="PEO94" s="34"/>
      <c r="PEP94" s="34"/>
      <c r="PEQ94" s="34"/>
      <c r="PER94" s="34"/>
      <c r="PES94" s="34"/>
      <c r="PET94" s="34"/>
      <c r="PEU94" s="34"/>
      <c r="PEV94" s="34"/>
      <c r="PEW94" s="34"/>
      <c r="PEX94" s="34"/>
      <c r="PEY94" s="34"/>
      <c r="PEZ94" s="34"/>
      <c r="PFA94" s="34"/>
      <c r="PFB94" s="34"/>
      <c r="PFC94" s="34"/>
      <c r="PFD94" s="34"/>
      <c r="PFE94" s="34"/>
      <c r="PFF94" s="34"/>
      <c r="PFG94" s="34"/>
      <c r="PFH94" s="34"/>
      <c r="PFI94" s="34"/>
      <c r="PFJ94" s="34"/>
      <c r="PFK94" s="34"/>
      <c r="PFL94" s="34"/>
      <c r="PFM94" s="34"/>
      <c r="PFN94" s="34"/>
      <c r="PFO94" s="34"/>
      <c r="PFP94" s="34"/>
      <c r="PFQ94" s="34"/>
      <c r="PFR94" s="34"/>
      <c r="PFS94" s="34"/>
      <c r="PFT94" s="34"/>
      <c r="PFU94" s="34"/>
      <c r="PFV94" s="34"/>
      <c r="PFW94" s="34"/>
      <c r="PFX94" s="34"/>
      <c r="PFY94" s="34"/>
      <c r="PFZ94" s="34"/>
      <c r="PGA94" s="34"/>
      <c r="PGB94" s="34"/>
      <c r="PGC94" s="34"/>
      <c r="PGD94" s="34"/>
      <c r="PGE94" s="34"/>
      <c r="PGF94" s="34"/>
      <c r="PGG94" s="34"/>
      <c r="PGH94" s="34"/>
      <c r="PGI94" s="34"/>
      <c r="PGJ94" s="34"/>
      <c r="PGK94" s="34"/>
      <c r="PGL94" s="34"/>
      <c r="PGM94" s="34"/>
      <c r="PGN94" s="34"/>
      <c r="PGO94" s="34"/>
      <c r="PGP94" s="34"/>
      <c r="PGQ94" s="34"/>
      <c r="PGR94" s="34"/>
      <c r="PGS94" s="34"/>
      <c r="PGT94" s="34"/>
      <c r="PGU94" s="34"/>
      <c r="PGV94" s="34"/>
      <c r="PGW94" s="34"/>
      <c r="PGX94" s="34"/>
      <c r="PGY94" s="34"/>
      <c r="PGZ94" s="34"/>
      <c r="PHA94" s="34"/>
      <c r="PHB94" s="34"/>
      <c r="PHC94" s="34"/>
      <c r="PHD94" s="34"/>
      <c r="PHE94" s="34"/>
      <c r="PHF94" s="34"/>
      <c r="PHG94" s="34"/>
      <c r="PHH94" s="34"/>
      <c r="PHI94" s="34"/>
      <c r="PHJ94" s="34"/>
      <c r="PHK94" s="34"/>
      <c r="PHL94" s="34"/>
      <c r="PHM94" s="34"/>
      <c r="PHN94" s="34"/>
      <c r="PHO94" s="34"/>
      <c r="PHP94" s="34"/>
      <c r="PHQ94" s="34"/>
      <c r="PHR94" s="34"/>
      <c r="PHS94" s="34"/>
      <c r="PHT94" s="34"/>
      <c r="PHU94" s="34"/>
      <c r="PHV94" s="34"/>
      <c r="PHW94" s="34"/>
      <c r="PHX94" s="34"/>
      <c r="PHY94" s="34"/>
      <c r="PHZ94" s="34"/>
      <c r="PIA94" s="34"/>
      <c r="PIB94" s="34"/>
      <c r="PIC94" s="34"/>
      <c r="PID94" s="34"/>
      <c r="PIE94" s="34"/>
      <c r="PIF94" s="34"/>
      <c r="PIG94" s="34"/>
      <c r="PIH94" s="34"/>
      <c r="PII94" s="34"/>
      <c r="PIJ94" s="34"/>
      <c r="PIK94" s="34"/>
      <c r="PIL94" s="34"/>
      <c r="PIM94" s="34"/>
      <c r="PIN94" s="34"/>
      <c r="PIO94" s="34"/>
      <c r="PIP94" s="34"/>
      <c r="PIQ94" s="34"/>
      <c r="PIR94" s="34"/>
      <c r="PIS94" s="34"/>
      <c r="PIT94" s="34"/>
      <c r="PIU94" s="34"/>
      <c r="PIV94" s="34"/>
      <c r="PIW94" s="34"/>
      <c r="PIX94" s="34"/>
      <c r="PIY94" s="34"/>
      <c r="PIZ94" s="34"/>
      <c r="PJA94" s="34"/>
      <c r="PJB94" s="34"/>
      <c r="PJC94" s="34"/>
      <c r="PJD94" s="34"/>
      <c r="PJE94" s="34"/>
      <c r="PJF94" s="34"/>
      <c r="PJG94" s="34"/>
      <c r="PJH94" s="34"/>
      <c r="PJI94" s="34"/>
      <c r="PJJ94" s="34"/>
      <c r="PJK94" s="34"/>
      <c r="PJL94" s="34"/>
      <c r="PJM94" s="34"/>
      <c r="PJN94" s="34"/>
      <c r="PJO94" s="34"/>
      <c r="PJP94" s="34"/>
      <c r="PJQ94" s="34"/>
      <c r="PJR94" s="34"/>
      <c r="PJS94" s="34"/>
      <c r="PJT94" s="34"/>
      <c r="PJU94" s="34"/>
      <c r="PJV94" s="34"/>
      <c r="PJW94" s="34"/>
      <c r="PJX94" s="34"/>
      <c r="PJY94" s="34"/>
      <c r="PJZ94" s="34"/>
      <c r="PKA94" s="34"/>
      <c r="PKB94" s="34"/>
      <c r="PKC94" s="34"/>
      <c r="PKD94" s="34"/>
      <c r="PKE94" s="34"/>
      <c r="PKF94" s="34"/>
      <c r="PKG94" s="34"/>
      <c r="PKH94" s="34"/>
      <c r="PKI94" s="34"/>
      <c r="PKJ94" s="34"/>
      <c r="PKK94" s="34"/>
      <c r="PKL94" s="34"/>
      <c r="PKM94" s="34"/>
      <c r="PKN94" s="34"/>
      <c r="PKO94" s="34"/>
      <c r="PKP94" s="34"/>
      <c r="PKQ94" s="34"/>
      <c r="PKR94" s="34"/>
      <c r="PKS94" s="34"/>
      <c r="PKT94" s="34"/>
      <c r="PKU94" s="34"/>
      <c r="PKV94" s="34"/>
      <c r="PKW94" s="34"/>
      <c r="PKX94" s="34"/>
      <c r="PKY94" s="34"/>
      <c r="PKZ94" s="34"/>
      <c r="PLA94" s="34"/>
      <c r="PLB94" s="34"/>
      <c r="PLC94" s="34"/>
      <c r="PLD94" s="34"/>
      <c r="PLE94" s="34"/>
      <c r="PLF94" s="34"/>
      <c r="PLG94" s="34"/>
      <c r="PLH94" s="34"/>
      <c r="PLI94" s="34"/>
      <c r="PLJ94" s="34"/>
      <c r="PLK94" s="34"/>
      <c r="PLL94" s="34"/>
      <c r="PLM94" s="34"/>
      <c r="PLN94" s="34"/>
      <c r="PLO94" s="34"/>
      <c r="PLP94" s="34"/>
      <c r="PLQ94" s="34"/>
      <c r="PLR94" s="34"/>
      <c r="PLS94" s="34"/>
      <c r="PLT94" s="34"/>
      <c r="PLU94" s="34"/>
      <c r="PLV94" s="34"/>
      <c r="PLW94" s="34"/>
      <c r="PLX94" s="34"/>
      <c r="PLY94" s="34"/>
      <c r="PLZ94" s="34"/>
      <c r="PMA94" s="34"/>
      <c r="PMB94" s="34"/>
      <c r="PMC94" s="34"/>
      <c r="PMD94" s="34"/>
      <c r="PME94" s="34"/>
      <c r="PMF94" s="34"/>
      <c r="PMG94" s="34"/>
      <c r="PMH94" s="34"/>
      <c r="PMI94" s="34"/>
      <c r="PMJ94" s="34"/>
      <c r="PMK94" s="34"/>
      <c r="PML94" s="34"/>
      <c r="PMM94" s="34"/>
      <c r="PMN94" s="34"/>
      <c r="PMO94" s="34"/>
      <c r="PMP94" s="34"/>
      <c r="PMQ94" s="34"/>
      <c r="PMR94" s="34"/>
      <c r="PMS94" s="34"/>
      <c r="PMT94" s="34"/>
      <c r="PMU94" s="34"/>
      <c r="PMV94" s="34"/>
      <c r="PMW94" s="34"/>
      <c r="PMX94" s="34"/>
      <c r="PMY94" s="34"/>
      <c r="PMZ94" s="34"/>
      <c r="PNA94" s="34"/>
      <c r="PNB94" s="34"/>
      <c r="PNC94" s="34"/>
      <c r="PND94" s="34"/>
      <c r="PNE94" s="34"/>
      <c r="PNF94" s="34"/>
      <c r="PNG94" s="34"/>
      <c r="PNH94" s="34"/>
      <c r="PNI94" s="34"/>
      <c r="PNJ94" s="34"/>
      <c r="PNK94" s="34"/>
      <c r="PNL94" s="34"/>
      <c r="PNM94" s="34"/>
      <c r="PNN94" s="34"/>
      <c r="PNO94" s="34"/>
      <c r="PNP94" s="34"/>
      <c r="PNQ94" s="34"/>
      <c r="PNR94" s="34"/>
      <c r="PNS94" s="34"/>
      <c r="PNT94" s="34"/>
      <c r="PNU94" s="34"/>
      <c r="PNV94" s="34"/>
      <c r="PNW94" s="34"/>
      <c r="PNX94" s="34"/>
      <c r="PNY94" s="34"/>
      <c r="PNZ94" s="34"/>
      <c r="POA94" s="34"/>
      <c r="POB94" s="34"/>
      <c r="POC94" s="34"/>
      <c r="POD94" s="34"/>
      <c r="POE94" s="34"/>
      <c r="POF94" s="34"/>
      <c r="POG94" s="34"/>
      <c r="POH94" s="34"/>
      <c r="POI94" s="34"/>
      <c r="POJ94" s="34"/>
      <c r="POK94" s="34"/>
      <c r="POL94" s="34"/>
      <c r="POM94" s="34"/>
      <c r="PON94" s="34"/>
      <c r="POO94" s="34"/>
      <c r="POP94" s="34"/>
      <c r="POQ94" s="34"/>
      <c r="POR94" s="34"/>
      <c r="POS94" s="34"/>
      <c r="POT94" s="34"/>
      <c r="POU94" s="34"/>
      <c r="POV94" s="34"/>
      <c r="POW94" s="34"/>
      <c r="POX94" s="34"/>
      <c r="POY94" s="34"/>
      <c r="POZ94" s="34"/>
      <c r="PPA94" s="34"/>
      <c r="PPB94" s="34"/>
      <c r="PPC94" s="34"/>
      <c r="PPD94" s="34"/>
      <c r="PPE94" s="34"/>
      <c r="PPF94" s="34"/>
      <c r="PPG94" s="34"/>
      <c r="PPH94" s="34"/>
      <c r="PPI94" s="34"/>
      <c r="PPJ94" s="34"/>
      <c r="PPK94" s="34"/>
      <c r="PPL94" s="34"/>
      <c r="PPM94" s="34"/>
      <c r="PPN94" s="34"/>
      <c r="PPO94" s="34"/>
      <c r="PPP94" s="34"/>
      <c r="PPQ94" s="34"/>
      <c r="PPR94" s="34"/>
      <c r="PPS94" s="34"/>
      <c r="PPT94" s="34"/>
      <c r="PPU94" s="34"/>
      <c r="PPV94" s="34"/>
      <c r="PPW94" s="34"/>
      <c r="PPX94" s="34"/>
      <c r="PPY94" s="34"/>
      <c r="PPZ94" s="34"/>
      <c r="PQA94" s="34"/>
      <c r="PQB94" s="34"/>
      <c r="PQC94" s="34"/>
      <c r="PQD94" s="34"/>
      <c r="PQE94" s="34"/>
      <c r="PQF94" s="34"/>
      <c r="PQG94" s="34"/>
      <c r="PQH94" s="34"/>
      <c r="PQI94" s="34"/>
      <c r="PQJ94" s="34"/>
      <c r="PQK94" s="34"/>
      <c r="PQL94" s="34"/>
      <c r="PQM94" s="34"/>
      <c r="PQN94" s="34"/>
      <c r="PQO94" s="34"/>
      <c r="PQP94" s="34"/>
      <c r="PQQ94" s="34"/>
      <c r="PQR94" s="34"/>
      <c r="PQS94" s="34"/>
      <c r="PQT94" s="34"/>
      <c r="PQU94" s="34"/>
      <c r="PQV94" s="34"/>
      <c r="PQW94" s="34"/>
      <c r="PQX94" s="34"/>
      <c r="PQY94" s="34"/>
      <c r="PQZ94" s="34"/>
      <c r="PRA94" s="34"/>
      <c r="PRB94" s="34"/>
      <c r="PRC94" s="34"/>
      <c r="PRD94" s="34"/>
      <c r="PRE94" s="34"/>
      <c r="PRF94" s="34"/>
      <c r="PRG94" s="34"/>
      <c r="PRH94" s="34"/>
      <c r="PRI94" s="34"/>
      <c r="PRJ94" s="34"/>
      <c r="PRK94" s="34"/>
      <c r="PRL94" s="34"/>
      <c r="PRM94" s="34"/>
      <c r="PRN94" s="34"/>
      <c r="PRO94" s="34"/>
      <c r="PRP94" s="34"/>
      <c r="PRQ94" s="34"/>
      <c r="PRR94" s="34"/>
      <c r="PRS94" s="34"/>
      <c r="PRT94" s="34"/>
      <c r="PRU94" s="34"/>
      <c r="PRV94" s="34"/>
      <c r="PRW94" s="34"/>
      <c r="PRX94" s="34"/>
      <c r="PRY94" s="34"/>
      <c r="PRZ94" s="34"/>
      <c r="PSA94" s="34"/>
      <c r="PSB94" s="34"/>
      <c r="PSC94" s="34"/>
      <c r="PSD94" s="34"/>
      <c r="PSE94" s="34"/>
      <c r="PSF94" s="34"/>
      <c r="PSG94" s="34"/>
      <c r="PSH94" s="34"/>
      <c r="PSI94" s="34"/>
      <c r="PSJ94" s="34"/>
      <c r="PSK94" s="34"/>
      <c r="PSL94" s="34"/>
      <c r="PSM94" s="34"/>
      <c r="PSN94" s="34"/>
      <c r="PSO94" s="34"/>
      <c r="PSP94" s="34"/>
      <c r="PSQ94" s="34"/>
      <c r="PSR94" s="34"/>
      <c r="PSS94" s="34"/>
      <c r="PST94" s="34"/>
      <c r="PSU94" s="34"/>
      <c r="PSV94" s="34"/>
      <c r="PSW94" s="34"/>
      <c r="PSX94" s="34"/>
      <c r="PSY94" s="34"/>
      <c r="PSZ94" s="34"/>
      <c r="PTA94" s="34"/>
      <c r="PTB94" s="34"/>
      <c r="PTC94" s="34"/>
      <c r="PTD94" s="34"/>
      <c r="PTE94" s="34"/>
      <c r="PTF94" s="34"/>
      <c r="PTG94" s="34"/>
      <c r="PTH94" s="34"/>
      <c r="PTI94" s="34"/>
      <c r="PTJ94" s="34"/>
      <c r="PTK94" s="34"/>
      <c r="PTL94" s="34"/>
      <c r="PTM94" s="34"/>
      <c r="PTN94" s="34"/>
      <c r="PTO94" s="34"/>
      <c r="PTP94" s="34"/>
      <c r="PTQ94" s="34"/>
      <c r="PTR94" s="34"/>
      <c r="PTS94" s="34"/>
      <c r="PTT94" s="34"/>
      <c r="PTU94" s="34"/>
      <c r="PTV94" s="34"/>
      <c r="PTW94" s="34"/>
      <c r="PTX94" s="34"/>
      <c r="PTY94" s="34"/>
      <c r="PTZ94" s="34"/>
      <c r="PUA94" s="34"/>
      <c r="PUB94" s="34"/>
      <c r="PUC94" s="34"/>
      <c r="PUD94" s="34"/>
      <c r="PUE94" s="34"/>
      <c r="PUF94" s="34"/>
      <c r="PUG94" s="34"/>
      <c r="PUH94" s="34"/>
      <c r="PUI94" s="34"/>
      <c r="PUJ94" s="34"/>
      <c r="PUK94" s="34"/>
      <c r="PUL94" s="34"/>
      <c r="PUM94" s="34"/>
      <c r="PUN94" s="34"/>
      <c r="PUO94" s="34"/>
      <c r="PUP94" s="34"/>
      <c r="PUQ94" s="34"/>
      <c r="PUR94" s="34"/>
      <c r="PUS94" s="34"/>
      <c r="PUT94" s="34"/>
      <c r="PUU94" s="34"/>
      <c r="PUV94" s="34"/>
      <c r="PUW94" s="34"/>
      <c r="PUX94" s="34"/>
      <c r="PUY94" s="34"/>
      <c r="PUZ94" s="34"/>
      <c r="PVA94" s="34"/>
      <c r="PVB94" s="34"/>
      <c r="PVC94" s="34"/>
      <c r="PVD94" s="34"/>
      <c r="PVE94" s="34"/>
      <c r="PVF94" s="34"/>
      <c r="PVG94" s="34"/>
      <c r="PVH94" s="34"/>
      <c r="PVI94" s="34"/>
      <c r="PVJ94" s="34"/>
      <c r="PVK94" s="34"/>
      <c r="PVL94" s="34"/>
      <c r="PVM94" s="34"/>
      <c r="PVN94" s="34"/>
      <c r="PVO94" s="34"/>
      <c r="PVP94" s="34"/>
      <c r="PVQ94" s="34"/>
      <c r="PVR94" s="34"/>
      <c r="PVS94" s="34"/>
      <c r="PVT94" s="34"/>
      <c r="PVU94" s="34"/>
      <c r="PVV94" s="34"/>
      <c r="PVW94" s="34"/>
      <c r="PVX94" s="34"/>
      <c r="PVY94" s="34"/>
      <c r="PVZ94" s="34"/>
      <c r="PWA94" s="34"/>
      <c r="PWB94" s="34"/>
      <c r="PWC94" s="34"/>
      <c r="PWD94" s="34"/>
      <c r="PWE94" s="34"/>
      <c r="PWF94" s="34"/>
      <c r="PWG94" s="34"/>
      <c r="PWH94" s="34"/>
      <c r="PWI94" s="34"/>
      <c r="PWJ94" s="34"/>
      <c r="PWK94" s="34"/>
      <c r="PWL94" s="34"/>
      <c r="PWM94" s="34"/>
      <c r="PWN94" s="34"/>
      <c r="PWO94" s="34"/>
      <c r="PWP94" s="34"/>
      <c r="PWQ94" s="34"/>
      <c r="PWR94" s="34"/>
      <c r="PWS94" s="34"/>
      <c r="PWT94" s="34"/>
      <c r="PWU94" s="34"/>
      <c r="PWV94" s="34"/>
      <c r="PWW94" s="34"/>
      <c r="PWX94" s="34"/>
      <c r="PWY94" s="34"/>
      <c r="PWZ94" s="34"/>
      <c r="PXA94" s="34"/>
      <c r="PXB94" s="34"/>
      <c r="PXC94" s="34"/>
      <c r="PXD94" s="34"/>
      <c r="PXE94" s="34"/>
      <c r="PXF94" s="34"/>
      <c r="PXG94" s="34"/>
      <c r="PXH94" s="34"/>
      <c r="PXI94" s="34"/>
      <c r="PXJ94" s="34"/>
      <c r="PXK94" s="34"/>
      <c r="PXL94" s="34"/>
      <c r="PXM94" s="34"/>
      <c r="PXN94" s="34"/>
      <c r="PXO94" s="34"/>
      <c r="PXP94" s="34"/>
      <c r="PXQ94" s="34"/>
      <c r="PXR94" s="34"/>
      <c r="PXS94" s="34"/>
      <c r="PXT94" s="34"/>
      <c r="PXU94" s="34"/>
      <c r="PXV94" s="34"/>
      <c r="PXW94" s="34"/>
      <c r="PXX94" s="34"/>
      <c r="PXY94" s="34"/>
      <c r="PXZ94" s="34"/>
      <c r="PYA94" s="34"/>
      <c r="PYB94" s="34"/>
      <c r="PYC94" s="34"/>
      <c r="PYD94" s="34"/>
      <c r="PYE94" s="34"/>
      <c r="PYF94" s="34"/>
      <c r="PYG94" s="34"/>
      <c r="PYH94" s="34"/>
      <c r="PYI94" s="34"/>
      <c r="PYJ94" s="34"/>
      <c r="PYK94" s="34"/>
      <c r="PYL94" s="34"/>
      <c r="PYM94" s="34"/>
      <c r="PYN94" s="34"/>
      <c r="PYO94" s="34"/>
      <c r="PYP94" s="34"/>
      <c r="PYQ94" s="34"/>
      <c r="PYR94" s="34"/>
      <c r="PYS94" s="34"/>
      <c r="PYT94" s="34"/>
      <c r="PYU94" s="34"/>
      <c r="PYV94" s="34"/>
      <c r="PYW94" s="34"/>
      <c r="PYX94" s="34"/>
      <c r="PYY94" s="34"/>
      <c r="PYZ94" s="34"/>
      <c r="PZA94" s="34"/>
      <c r="PZB94" s="34"/>
      <c r="PZC94" s="34"/>
      <c r="PZD94" s="34"/>
      <c r="PZE94" s="34"/>
      <c r="PZF94" s="34"/>
      <c r="PZG94" s="34"/>
      <c r="PZH94" s="34"/>
      <c r="PZI94" s="34"/>
      <c r="PZJ94" s="34"/>
      <c r="PZK94" s="34"/>
      <c r="PZL94" s="34"/>
      <c r="PZM94" s="34"/>
      <c r="PZN94" s="34"/>
      <c r="PZO94" s="34"/>
      <c r="PZP94" s="34"/>
      <c r="PZQ94" s="34"/>
      <c r="PZR94" s="34"/>
      <c r="PZS94" s="34"/>
      <c r="PZT94" s="34"/>
      <c r="PZU94" s="34"/>
      <c r="PZV94" s="34"/>
      <c r="PZW94" s="34"/>
      <c r="PZX94" s="34"/>
      <c r="PZY94" s="34"/>
      <c r="PZZ94" s="34"/>
      <c r="QAA94" s="34"/>
      <c r="QAB94" s="34"/>
      <c r="QAC94" s="34"/>
      <c r="QAD94" s="34"/>
      <c r="QAE94" s="34"/>
      <c r="QAF94" s="34"/>
      <c r="QAG94" s="34"/>
      <c r="QAH94" s="34"/>
      <c r="QAI94" s="34"/>
      <c r="QAJ94" s="34"/>
      <c r="QAK94" s="34"/>
      <c r="QAL94" s="34"/>
      <c r="QAM94" s="34"/>
      <c r="QAN94" s="34"/>
      <c r="QAO94" s="34"/>
      <c r="QAP94" s="34"/>
      <c r="QAQ94" s="34"/>
      <c r="QAR94" s="34"/>
      <c r="QAS94" s="34"/>
      <c r="QAT94" s="34"/>
      <c r="QAU94" s="34"/>
      <c r="QAV94" s="34"/>
      <c r="QAW94" s="34"/>
      <c r="QAX94" s="34"/>
      <c r="QAY94" s="34"/>
      <c r="QAZ94" s="34"/>
      <c r="QBA94" s="34"/>
      <c r="QBB94" s="34"/>
      <c r="QBC94" s="34"/>
      <c r="QBD94" s="34"/>
      <c r="QBE94" s="34"/>
      <c r="QBF94" s="34"/>
      <c r="QBG94" s="34"/>
      <c r="QBH94" s="34"/>
      <c r="QBI94" s="34"/>
      <c r="QBJ94" s="34"/>
      <c r="QBK94" s="34"/>
      <c r="QBL94" s="34"/>
      <c r="QBM94" s="34"/>
      <c r="QBN94" s="34"/>
      <c r="QBO94" s="34"/>
      <c r="QBP94" s="34"/>
      <c r="QBQ94" s="34"/>
      <c r="QBR94" s="34"/>
      <c r="QBS94" s="34"/>
      <c r="QBT94" s="34"/>
      <c r="QBU94" s="34"/>
      <c r="QBV94" s="34"/>
      <c r="QBW94" s="34"/>
      <c r="QBX94" s="34"/>
      <c r="QBY94" s="34"/>
      <c r="QBZ94" s="34"/>
      <c r="QCA94" s="34"/>
      <c r="QCB94" s="34"/>
      <c r="QCC94" s="34"/>
      <c r="QCD94" s="34"/>
      <c r="QCE94" s="34"/>
      <c r="QCF94" s="34"/>
      <c r="QCG94" s="34"/>
      <c r="QCH94" s="34"/>
      <c r="QCI94" s="34"/>
      <c r="QCJ94" s="34"/>
      <c r="QCK94" s="34"/>
      <c r="QCL94" s="34"/>
      <c r="QCM94" s="34"/>
      <c r="QCN94" s="34"/>
      <c r="QCO94" s="34"/>
      <c r="QCP94" s="34"/>
      <c r="QCQ94" s="34"/>
      <c r="QCR94" s="34"/>
      <c r="QCS94" s="34"/>
      <c r="QCT94" s="34"/>
      <c r="QCU94" s="34"/>
      <c r="QCV94" s="34"/>
      <c r="QCW94" s="34"/>
      <c r="QCX94" s="34"/>
      <c r="QCY94" s="34"/>
      <c r="QCZ94" s="34"/>
      <c r="QDA94" s="34"/>
      <c r="QDB94" s="34"/>
      <c r="QDC94" s="34"/>
      <c r="QDD94" s="34"/>
      <c r="QDE94" s="34"/>
      <c r="QDF94" s="34"/>
      <c r="QDG94" s="34"/>
      <c r="QDH94" s="34"/>
      <c r="QDI94" s="34"/>
      <c r="QDJ94" s="34"/>
      <c r="QDK94" s="34"/>
      <c r="QDL94" s="34"/>
      <c r="QDM94" s="34"/>
      <c r="QDN94" s="34"/>
      <c r="QDO94" s="34"/>
      <c r="QDP94" s="34"/>
      <c r="QDQ94" s="34"/>
      <c r="QDR94" s="34"/>
      <c r="QDS94" s="34"/>
      <c r="QDT94" s="34"/>
      <c r="QDU94" s="34"/>
      <c r="QDV94" s="34"/>
      <c r="QDW94" s="34"/>
      <c r="QDX94" s="34"/>
      <c r="QDY94" s="34"/>
      <c r="QDZ94" s="34"/>
      <c r="QEA94" s="34"/>
      <c r="QEB94" s="34"/>
      <c r="QEC94" s="34"/>
      <c r="QED94" s="34"/>
      <c r="QEE94" s="34"/>
      <c r="QEF94" s="34"/>
      <c r="QEG94" s="34"/>
      <c r="QEH94" s="34"/>
      <c r="QEI94" s="34"/>
      <c r="QEJ94" s="34"/>
      <c r="QEK94" s="34"/>
      <c r="QEL94" s="34"/>
      <c r="QEM94" s="34"/>
      <c r="QEN94" s="34"/>
      <c r="QEO94" s="34"/>
      <c r="QEP94" s="34"/>
      <c r="QEQ94" s="34"/>
      <c r="QER94" s="34"/>
      <c r="QES94" s="34"/>
      <c r="QET94" s="34"/>
      <c r="QEU94" s="34"/>
      <c r="QEV94" s="34"/>
      <c r="QEW94" s="34"/>
      <c r="QEX94" s="34"/>
      <c r="QEY94" s="34"/>
      <c r="QEZ94" s="34"/>
      <c r="QFA94" s="34"/>
      <c r="QFB94" s="34"/>
      <c r="QFC94" s="34"/>
      <c r="QFD94" s="34"/>
      <c r="QFE94" s="34"/>
      <c r="QFF94" s="34"/>
      <c r="QFG94" s="34"/>
      <c r="QFH94" s="34"/>
      <c r="QFI94" s="34"/>
      <c r="QFJ94" s="34"/>
      <c r="QFK94" s="34"/>
      <c r="QFL94" s="34"/>
      <c r="QFM94" s="34"/>
      <c r="QFN94" s="34"/>
      <c r="QFO94" s="34"/>
      <c r="QFP94" s="34"/>
      <c r="QFQ94" s="34"/>
      <c r="QFR94" s="34"/>
      <c r="QFS94" s="34"/>
      <c r="QFT94" s="34"/>
      <c r="QFU94" s="34"/>
      <c r="QFV94" s="34"/>
      <c r="QFW94" s="34"/>
      <c r="QFX94" s="34"/>
      <c r="QFY94" s="34"/>
      <c r="QFZ94" s="34"/>
      <c r="QGA94" s="34"/>
      <c r="QGB94" s="34"/>
      <c r="QGC94" s="34"/>
      <c r="QGD94" s="34"/>
      <c r="QGE94" s="34"/>
      <c r="QGF94" s="34"/>
      <c r="QGG94" s="34"/>
      <c r="QGH94" s="34"/>
      <c r="QGI94" s="34"/>
      <c r="QGJ94" s="34"/>
      <c r="QGK94" s="34"/>
      <c r="QGL94" s="34"/>
      <c r="QGM94" s="34"/>
      <c r="QGN94" s="34"/>
      <c r="QGO94" s="34"/>
      <c r="QGP94" s="34"/>
      <c r="QGQ94" s="34"/>
      <c r="QGR94" s="34"/>
      <c r="QGS94" s="34"/>
      <c r="QGT94" s="34"/>
      <c r="QGU94" s="34"/>
      <c r="QGV94" s="34"/>
      <c r="QGW94" s="34"/>
      <c r="QGX94" s="34"/>
      <c r="QGY94" s="34"/>
      <c r="QGZ94" s="34"/>
      <c r="QHA94" s="34"/>
      <c r="QHB94" s="34"/>
      <c r="QHC94" s="34"/>
      <c r="QHD94" s="34"/>
      <c r="QHE94" s="34"/>
      <c r="QHF94" s="34"/>
      <c r="QHG94" s="34"/>
      <c r="QHH94" s="34"/>
      <c r="QHI94" s="34"/>
      <c r="QHJ94" s="34"/>
      <c r="QHK94" s="34"/>
      <c r="QHL94" s="34"/>
      <c r="QHM94" s="34"/>
      <c r="QHN94" s="34"/>
      <c r="QHO94" s="34"/>
      <c r="QHP94" s="34"/>
      <c r="QHQ94" s="34"/>
      <c r="QHR94" s="34"/>
      <c r="QHS94" s="34"/>
      <c r="QHT94" s="34"/>
      <c r="QHU94" s="34"/>
      <c r="QHV94" s="34"/>
      <c r="QHW94" s="34"/>
      <c r="QHX94" s="34"/>
      <c r="QHY94" s="34"/>
      <c r="QHZ94" s="34"/>
      <c r="QIA94" s="34"/>
      <c r="QIB94" s="34"/>
      <c r="QIC94" s="34"/>
      <c r="QID94" s="34"/>
      <c r="QIE94" s="34"/>
      <c r="QIF94" s="34"/>
      <c r="QIG94" s="34"/>
      <c r="QIH94" s="34"/>
      <c r="QII94" s="34"/>
      <c r="QIJ94" s="34"/>
      <c r="QIK94" s="34"/>
      <c r="QIL94" s="34"/>
      <c r="QIM94" s="34"/>
      <c r="QIN94" s="34"/>
      <c r="QIO94" s="34"/>
      <c r="QIP94" s="34"/>
      <c r="QIQ94" s="34"/>
      <c r="QIR94" s="34"/>
      <c r="QIS94" s="34"/>
      <c r="QIT94" s="34"/>
      <c r="QIU94" s="34"/>
      <c r="QIV94" s="34"/>
      <c r="QIW94" s="34"/>
      <c r="QIX94" s="34"/>
      <c r="QIY94" s="34"/>
      <c r="QIZ94" s="34"/>
      <c r="QJA94" s="34"/>
      <c r="QJB94" s="34"/>
      <c r="QJC94" s="34"/>
      <c r="QJD94" s="34"/>
      <c r="QJE94" s="34"/>
      <c r="QJF94" s="34"/>
      <c r="QJG94" s="34"/>
      <c r="QJH94" s="34"/>
      <c r="QJI94" s="34"/>
      <c r="QJJ94" s="34"/>
      <c r="QJK94" s="34"/>
      <c r="QJL94" s="34"/>
      <c r="QJM94" s="34"/>
      <c r="QJN94" s="34"/>
      <c r="QJO94" s="34"/>
      <c r="QJP94" s="34"/>
      <c r="QJQ94" s="34"/>
      <c r="QJR94" s="34"/>
      <c r="QJS94" s="34"/>
      <c r="QJT94" s="34"/>
      <c r="QJU94" s="34"/>
      <c r="QJV94" s="34"/>
      <c r="QJW94" s="34"/>
      <c r="QJX94" s="34"/>
      <c r="QJY94" s="34"/>
      <c r="QJZ94" s="34"/>
      <c r="QKA94" s="34"/>
      <c r="QKB94" s="34"/>
      <c r="QKC94" s="34"/>
      <c r="QKD94" s="34"/>
      <c r="QKE94" s="34"/>
      <c r="QKF94" s="34"/>
      <c r="QKG94" s="34"/>
      <c r="QKH94" s="34"/>
      <c r="QKI94" s="34"/>
      <c r="QKJ94" s="34"/>
      <c r="QKK94" s="34"/>
      <c r="QKL94" s="34"/>
      <c r="QKM94" s="34"/>
      <c r="QKN94" s="34"/>
      <c r="QKO94" s="34"/>
      <c r="QKP94" s="34"/>
      <c r="QKQ94" s="34"/>
      <c r="QKR94" s="34"/>
      <c r="QKS94" s="34"/>
      <c r="QKT94" s="34"/>
      <c r="QKU94" s="34"/>
      <c r="QKV94" s="34"/>
      <c r="QKW94" s="34"/>
      <c r="QKX94" s="34"/>
      <c r="QKY94" s="34"/>
      <c r="QKZ94" s="34"/>
      <c r="QLA94" s="34"/>
      <c r="QLB94" s="34"/>
      <c r="QLC94" s="34"/>
      <c r="QLD94" s="34"/>
      <c r="QLE94" s="34"/>
      <c r="QLF94" s="34"/>
      <c r="QLG94" s="34"/>
      <c r="QLH94" s="34"/>
      <c r="QLI94" s="34"/>
      <c r="QLJ94" s="34"/>
      <c r="QLK94" s="34"/>
      <c r="QLL94" s="34"/>
      <c r="QLM94" s="34"/>
      <c r="QLN94" s="34"/>
      <c r="QLO94" s="34"/>
      <c r="QLP94" s="34"/>
      <c r="QLQ94" s="34"/>
      <c r="QLR94" s="34"/>
      <c r="QLS94" s="34"/>
      <c r="QLT94" s="34"/>
      <c r="QLU94" s="34"/>
      <c r="QLV94" s="34"/>
      <c r="QLW94" s="34"/>
      <c r="QLX94" s="34"/>
      <c r="QLY94" s="34"/>
      <c r="QLZ94" s="34"/>
      <c r="QMA94" s="34"/>
      <c r="QMB94" s="34"/>
      <c r="QMC94" s="34"/>
      <c r="QMD94" s="34"/>
      <c r="QME94" s="34"/>
      <c r="QMF94" s="34"/>
      <c r="QMG94" s="34"/>
      <c r="QMH94" s="34"/>
      <c r="QMI94" s="34"/>
      <c r="QMJ94" s="34"/>
      <c r="QMK94" s="34"/>
      <c r="QML94" s="34"/>
      <c r="QMM94" s="34"/>
      <c r="QMN94" s="34"/>
      <c r="QMO94" s="34"/>
      <c r="QMP94" s="34"/>
      <c r="QMQ94" s="34"/>
      <c r="QMR94" s="34"/>
      <c r="QMS94" s="34"/>
      <c r="QMT94" s="34"/>
      <c r="QMU94" s="34"/>
      <c r="QMV94" s="34"/>
      <c r="QMW94" s="34"/>
      <c r="QMX94" s="34"/>
      <c r="QMY94" s="34"/>
      <c r="QMZ94" s="34"/>
      <c r="QNA94" s="34"/>
      <c r="QNB94" s="34"/>
      <c r="QNC94" s="34"/>
      <c r="QND94" s="34"/>
      <c r="QNE94" s="34"/>
      <c r="QNF94" s="34"/>
      <c r="QNG94" s="34"/>
      <c r="QNH94" s="34"/>
      <c r="QNI94" s="34"/>
      <c r="QNJ94" s="34"/>
      <c r="QNK94" s="34"/>
      <c r="QNL94" s="34"/>
      <c r="QNM94" s="34"/>
      <c r="QNN94" s="34"/>
      <c r="QNO94" s="34"/>
      <c r="QNP94" s="34"/>
      <c r="QNQ94" s="34"/>
      <c r="QNR94" s="34"/>
      <c r="QNS94" s="34"/>
      <c r="QNT94" s="34"/>
      <c r="QNU94" s="34"/>
      <c r="QNV94" s="34"/>
      <c r="QNW94" s="34"/>
      <c r="QNX94" s="34"/>
      <c r="QNY94" s="34"/>
      <c r="QNZ94" s="34"/>
      <c r="QOA94" s="34"/>
      <c r="QOB94" s="34"/>
      <c r="QOC94" s="34"/>
      <c r="QOD94" s="34"/>
      <c r="QOE94" s="34"/>
      <c r="QOF94" s="34"/>
      <c r="QOG94" s="34"/>
      <c r="QOH94" s="34"/>
      <c r="QOI94" s="34"/>
      <c r="QOJ94" s="34"/>
      <c r="QOK94" s="34"/>
      <c r="QOL94" s="34"/>
      <c r="QOM94" s="34"/>
      <c r="QON94" s="34"/>
      <c r="QOO94" s="34"/>
      <c r="QOP94" s="34"/>
      <c r="QOQ94" s="34"/>
      <c r="QOR94" s="34"/>
      <c r="QOS94" s="34"/>
      <c r="QOT94" s="34"/>
      <c r="QOU94" s="34"/>
      <c r="QOV94" s="34"/>
      <c r="QOW94" s="34"/>
      <c r="QOX94" s="34"/>
      <c r="QOY94" s="34"/>
      <c r="QOZ94" s="34"/>
      <c r="QPA94" s="34"/>
      <c r="QPB94" s="34"/>
      <c r="QPC94" s="34"/>
      <c r="QPD94" s="34"/>
      <c r="QPE94" s="34"/>
      <c r="QPF94" s="34"/>
      <c r="QPG94" s="34"/>
      <c r="QPH94" s="34"/>
      <c r="QPI94" s="34"/>
      <c r="QPJ94" s="34"/>
      <c r="QPK94" s="34"/>
      <c r="QPL94" s="34"/>
      <c r="QPM94" s="34"/>
      <c r="QPN94" s="34"/>
      <c r="QPO94" s="34"/>
      <c r="QPP94" s="34"/>
      <c r="QPQ94" s="34"/>
      <c r="QPR94" s="34"/>
      <c r="QPS94" s="34"/>
      <c r="QPT94" s="34"/>
      <c r="QPU94" s="34"/>
      <c r="QPV94" s="34"/>
      <c r="QPW94" s="34"/>
      <c r="QPX94" s="34"/>
      <c r="QPY94" s="34"/>
      <c r="QPZ94" s="34"/>
      <c r="QQA94" s="34"/>
      <c r="QQB94" s="34"/>
      <c r="QQC94" s="34"/>
      <c r="QQD94" s="34"/>
      <c r="QQE94" s="34"/>
      <c r="QQF94" s="34"/>
      <c r="QQG94" s="34"/>
      <c r="QQH94" s="34"/>
      <c r="QQI94" s="34"/>
      <c r="QQJ94" s="34"/>
      <c r="QQK94" s="34"/>
      <c r="QQL94" s="34"/>
      <c r="QQM94" s="34"/>
      <c r="QQN94" s="34"/>
      <c r="QQO94" s="34"/>
      <c r="QQP94" s="34"/>
      <c r="QQQ94" s="34"/>
      <c r="QQR94" s="34"/>
      <c r="QQS94" s="34"/>
      <c r="QQT94" s="34"/>
      <c r="QQU94" s="34"/>
      <c r="QQV94" s="34"/>
      <c r="QQW94" s="34"/>
      <c r="QQX94" s="34"/>
      <c r="QQY94" s="34"/>
      <c r="QQZ94" s="34"/>
      <c r="QRA94" s="34"/>
      <c r="QRB94" s="34"/>
      <c r="QRC94" s="34"/>
      <c r="QRD94" s="34"/>
      <c r="QRE94" s="34"/>
      <c r="QRF94" s="34"/>
      <c r="QRG94" s="34"/>
      <c r="QRH94" s="34"/>
      <c r="QRI94" s="34"/>
      <c r="QRJ94" s="34"/>
      <c r="QRK94" s="34"/>
      <c r="QRL94" s="34"/>
      <c r="QRM94" s="34"/>
      <c r="QRN94" s="34"/>
      <c r="QRO94" s="34"/>
      <c r="QRP94" s="34"/>
      <c r="QRQ94" s="34"/>
      <c r="QRR94" s="34"/>
      <c r="QRS94" s="34"/>
      <c r="QRT94" s="34"/>
      <c r="QRU94" s="34"/>
      <c r="QRV94" s="34"/>
      <c r="QRW94" s="34"/>
      <c r="QRX94" s="34"/>
      <c r="QRY94" s="34"/>
      <c r="QRZ94" s="34"/>
      <c r="QSA94" s="34"/>
      <c r="QSB94" s="34"/>
      <c r="QSC94" s="34"/>
      <c r="QSD94" s="34"/>
      <c r="QSE94" s="34"/>
      <c r="QSF94" s="34"/>
      <c r="QSG94" s="34"/>
      <c r="QSH94" s="34"/>
      <c r="QSI94" s="34"/>
      <c r="QSJ94" s="34"/>
      <c r="QSK94" s="34"/>
      <c r="QSL94" s="34"/>
      <c r="QSM94" s="34"/>
      <c r="QSN94" s="34"/>
      <c r="QSO94" s="34"/>
      <c r="QSP94" s="34"/>
      <c r="QSQ94" s="34"/>
      <c r="QSR94" s="34"/>
      <c r="QSS94" s="34"/>
      <c r="QST94" s="34"/>
      <c r="QSU94" s="34"/>
      <c r="QSV94" s="34"/>
      <c r="QSW94" s="34"/>
      <c r="QSX94" s="34"/>
      <c r="QSY94" s="34"/>
      <c r="QSZ94" s="34"/>
      <c r="QTA94" s="34"/>
      <c r="QTB94" s="34"/>
      <c r="QTC94" s="34"/>
      <c r="QTD94" s="34"/>
      <c r="QTE94" s="34"/>
      <c r="QTF94" s="34"/>
      <c r="QTG94" s="34"/>
      <c r="QTH94" s="34"/>
      <c r="QTI94" s="34"/>
      <c r="QTJ94" s="34"/>
      <c r="QTK94" s="34"/>
      <c r="QTL94" s="34"/>
      <c r="QTM94" s="34"/>
      <c r="QTN94" s="34"/>
      <c r="QTO94" s="34"/>
      <c r="QTP94" s="34"/>
      <c r="QTQ94" s="34"/>
      <c r="QTR94" s="34"/>
      <c r="QTS94" s="34"/>
      <c r="QTT94" s="34"/>
      <c r="QTU94" s="34"/>
      <c r="QTV94" s="34"/>
      <c r="QTW94" s="34"/>
      <c r="QTX94" s="34"/>
      <c r="QTY94" s="34"/>
      <c r="QTZ94" s="34"/>
      <c r="QUA94" s="34"/>
      <c r="QUB94" s="34"/>
      <c r="QUC94" s="34"/>
      <c r="QUD94" s="34"/>
      <c r="QUE94" s="34"/>
      <c r="QUF94" s="34"/>
      <c r="QUG94" s="34"/>
      <c r="QUH94" s="34"/>
      <c r="QUI94" s="34"/>
      <c r="QUJ94" s="34"/>
      <c r="QUK94" s="34"/>
      <c r="QUL94" s="34"/>
      <c r="QUM94" s="34"/>
      <c r="QUN94" s="34"/>
      <c r="QUO94" s="34"/>
      <c r="QUP94" s="34"/>
      <c r="QUQ94" s="34"/>
      <c r="QUR94" s="34"/>
      <c r="QUS94" s="34"/>
      <c r="QUT94" s="34"/>
      <c r="QUU94" s="34"/>
      <c r="QUV94" s="34"/>
      <c r="QUW94" s="34"/>
      <c r="QUX94" s="34"/>
      <c r="QUY94" s="34"/>
      <c r="QUZ94" s="34"/>
      <c r="QVA94" s="34"/>
      <c r="QVB94" s="34"/>
      <c r="QVC94" s="34"/>
      <c r="QVD94" s="34"/>
      <c r="QVE94" s="34"/>
      <c r="QVF94" s="34"/>
      <c r="QVG94" s="34"/>
      <c r="QVH94" s="34"/>
      <c r="QVI94" s="34"/>
      <c r="QVJ94" s="34"/>
      <c r="QVK94" s="34"/>
      <c r="QVL94" s="34"/>
      <c r="QVM94" s="34"/>
      <c r="QVN94" s="34"/>
      <c r="QVO94" s="34"/>
      <c r="QVP94" s="34"/>
      <c r="QVQ94" s="34"/>
      <c r="QVR94" s="34"/>
      <c r="QVS94" s="34"/>
      <c r="QVT94" s="34"/>
      <c r="QVU94" s="34"/>
      <c r="QVV94" s="34"/>
      <c r="QVW94" s="34"/>
      <c r="QVX94" s="34"/>
      <c r="QVY94" s="34"/>
      <c r="QVZ94" s="34"/>
      <c r="QWA94" s="34"/>
      <c r="QWB94" s="34"/>
      <c r="QWC94" s="34"/>
      <c r="QWD94" s="34"/>
      <c r="QWE94" s="34"/>
      <c r="QWF94" s="34"/>
      <c r="QWG94" s="34"/>
      <c r="QWH94" s="34"/>
      <c r="QWI94" s="34"/>
      <c r="QWJ94" s="34"/>
      <c r="QWK94" s="34"/>
      <c r="QWL94" s="34"/>
      <c r="QWM94" s="34"/>
      <c r="QWN94" s="34"/>
      <c r="QWO94" s="34"/>
      <c r="QWP94" s="34"/>
      <c r="QWQ94" s="34"/>
      <c r="QWR94" s="34"/>
      <c r="QWS94" s="34"/>
      <c r="QWT94" s="34"/>
      <c r="QWU94" s="34"/>
      <c r="QWV94" s="34"/>
      <c r="QWW94" s="34"/>
      <c r="QWX94" s="34"/>
      <c r="QWY94" s="34"/>
      <c r="QWZ94" s="34"/>
      <c r="QXA94" s="34"/>
      <c r="QXB94" s="34"/>
      <c r="QXC94" s="34"/>
      <c r="QXD94" s="34"/>
      <c r="QXE94" s="34"/>
      <c r="QXF94" s="34"/>
      <c r="QXG94" s="34"/>
      <c r="QXH94" s="34"/>
      <c r="QXI94" s="34"/>
      <c r="QXJ94" s="34"/>
      <c r="QXK94" s="34"/>
      <c r="QXL94" s="34"/>
      <c r="QXM94" s="34"/>
      <c r="QXN94" s="34"/>
      <c r="QXO94" s="34"/>
      <c r="QXP94" s="34"/>
      <c r="QXQ94" s="34"/>
      <c r="QXR94" s="34"/>
      <c r="QXS94" s="34"/>
      <c r="QXT94" s="34"/>
      <c r="QXU94" s="34"/>
      <c r="QXV94" s="34"/>
      <c r="QXW94" s="34"/>
      <c r="QXX94" s="34"/>
      <c r="QXY94" s="34"/>
      <c r="QXZ94" s="34"/>
      <c r="QYA94" s="34"/>
      <c r="QYB94" s="34"/>
      <c r="QYC94" s="34"/>
      <c r="QYD94" s="34"/>
      <c r="QYE94" s="34"/>
      <c r="QYF94" s="34"/>
      <c r="QYG94" s="34"/>
      <c r="QYH94" s="34"/>
      <c r="QYI94" s="34"/>
      <c r="QYJ94" s="34"/>
      <c r="QYK94" s="34"/>
      <c r="QYL94" s="34"/>
      <c r="QYM94" s="34"/>
      <c r="QYN94" s="34"/>
      <c r="QYO94" s="34"/>
      <c r="QYP94" s="34"/>
      <c r="QYQ94" s="34"/>
      <c r="QYR94" s="34"/>
      <c r="QYS94" s="34"/>
      <c r="QYT94" s="34"/>
      <c r="QYU94" s="34"/>
      <c r="QYV94" s="34"/>
      <c r="QYW94" s="34"/>
      <c r="QYX94" s="34"/>
      <c r="QYY94" s="34"/>
      <c r="QYZ94" s="34"/>
      <c r="QZA94" s="34"/>
      <c r="QZB94" s="34"/>
      <c r="QZC94" s="34"/>
      <c r="QZD94" s="34"/>
      <c r="QZE94" s="34"/>
      <c r="QZF94" s="34"/>
      <c r="QZG94" s="34"/>
      <c r="QZH94" s="34"/>
      <c r="QZI94" s="34"/>
      <c r="QZJ94" s="34"/>
      <c r="QZK94" s="34"/>
      <c r="QZL94" s="34"/>
      <c r="QZM94" s="34"/>
      <c r="QZN94" s="34"/>
      <c r="QZO94" s="34"/>
      <c r="QZP94" s="34"/>
      <c r="QZQ94" s="34"/>
      <c r="QZR94" s="34"/>
      <c r="QZS94" s="34"/>
      <c r="QZT94" s="34"/>
      <c r="QZU94" s="34"/>
      <c r="QZV94" s="34"/>
      <c r="QZW94" s="34"/>
      <c r="QZX94" s="34"/>
      <c r="QZY94" s="34"/>
      <c r="QZZ94" s="34"/>
      <c r="RAA94" s="34"/>
      <c r="RAB94" s="34"/>
      <c r="RAC94" s="34"/>
      <c r="RAD94" s="34"/>
      <c r="RAE94" s="34"/>
      <c r="RAF94" s="34"/>
      <c r="RAG94" s="34"/>
      <c r="RAH94" s="34"/>
      <c r="RAI94" s="34"/>
      <c r="RAJ94" s="34"/>
      <c r="RAK94" s="34"/>
      <c r="RAL94" s="34"/>
      <c r="RAM94" s="34"/>
      <c r="RAN94" s="34"/>
      <c r="RAO94" s="34"/>
      <c r="RAP94" s="34"/>
      <c r="RAQ94" s="34"/>
      <c r="RAR94" s="34"/>
      <c r="RAS94" s="34"/>
      <c r="RAT94" s="34"/>
      <c r="RAU94" s="34"/>
      <c r="RAV94" s="34"/>
      <c r="RAW94" s="34"/>
      <c r="RAX94" s="34"/>
      <c r="RAY94" s="34"/>
      <c r="RAZ94" s="34"/>
      <c r="RBA94" s="34"/>
      <c r="RBB94" s="34"/>
      <c r="RBC94" s="34"/>
      <c r="RBD94" s="34"/>
      <c r="RBE94" s="34"/>
      <c r="RBF94" s="34"/>
      <c r="RBG94" s="34"/>
      <c r="RBH94" s="34"/>
      <c r="RBI94" s="34"/>
      <c r="RBJ94" s="34"/>
      <c r="RBK94" s="34"/>
      <c r="RBL94" s="34"/>
      <c r="RBM94" s="34"/>
      <c r="RBN94" s="34"/>
      <c r="RBO94" s="34"/>
      <c r="RBP94" s="34"/>
      <c r="RBQ94" s="34"/>
      <c r="RBR94" s="34"/>
      <c r="RBS94" s="34"/>
      <c r="RBT94" s="34"/>
      <c r="RBU94" s="34"/>
      <c r="RBV94" s="34"/>
      <c r="RBW94" s="34"/>
      <c r="RBX94" s="34"/>
      <c r="RBY94" s="34"/>
      <c r="RBZ94" s="34"/>
      <c r="RCA94" s="34"/>
      <c r="RCB94" s="34"/>
      <c r="RCC94" s="34"/>
      <c r="RCD94" s="34"/>
      <c r="RCE94" s="34"/>
      <c r="RCF94" s="34"/>
      <c r="RCG94" s="34"/>
      <c r="RCH94" s="34"/>
      <c r="RCI94" s="34"/>
      <c r="RCJ94" s="34"/>
      <c r="RCK94" s="34"/>
      <c r="RCL94" s="34"/>
      <c r="RCM94" s="34"/>
      <c r="RCN94" s="34"/>
      <c r="RCO94" s="34"/>
      <c r="RCP94" s="34"/>
      <c r="RCQ94" s="34"/>
      <c r="RCR94" s="34"/>
      <c r="RCS94" s="34"/>
      <c r="RCT94" s="34"/>
      <c r="RCU94" s="34"/>
      <c r="RCV94" s="34"/>
      <c r="RCW94" s="34"/>
      <c r="RCX94" s="34"/>
      <c r="RCY94" s="34"/>
      <c r="RCZ94" s="34"/>
      <c r="RDA94" s="34"/>
      <c r="RDB94" s="34"/>
      <c r="RDC94" s="34"/>
      <c r="RDD94" s="34"/>
      <c r="RDE94" s="34"/>
      <c r="RDF94" s="34"/>
      <c r="RDG94" s="34"/>
      <c r="RDH94" s="34"/>
      <c r="RDI94" s="34"/>
      <c r="RDJ94" s="34"/>
      <c r="RDK94" s="34"/>
      <c r="RDL94" s="34"/>
      <c r="RDM94" s="34"/>
      <c r="RDN94" s="34"/>
      <c r="RDO94" s="34"/>
      <c r="RDP94" s="34"/>
      <c r="RDQ94" s="34"/>
      <c r="RDR94" s="34"/>
      <c r="RDS94" s="34"/>
      <c r="RDT94" s="34"/>
      <c r="RDU94" s="34"/>
      <c r="RDV94" s="34"/>
      <c r="RDW94" s="34"/>
      <c r="RDX94" s="34"/>
      <c r="RDY94" s="34"/>
      <c r="RDZ94" s="34"/>
      <c r="REA94" s="34"/>
      <c r="REB94" s="34"/>
      <c r="REC94" s="34"/>
      <c r="RED94" s="34"/>
      <c r="REE94" s="34"/>
      <c r="REF94" s="34"/>
      <c r="REG94" s="34"/>
      <c r="REH94" s="34"/>
      <c r="REI94" s="34"/>
      <c r="REJ94" s="34"/>
      <c r="REK94" s="34"/>
      <c r="REL94" s="34"/>
      <c r="REM94" s="34"/>
      <c r="REN94" s="34"/>
      <c r="REO94" s="34"/>
      <c r="REP94" s="34"/>
      <c r="REQ94" s="34"/>
      <c r="RER94" s="34"/>
      <c r="RES94" s="34"/>
      <c r="RET94" s="34"/>
      <c r="REU94" s="34"/>
      <c r="REV94" s="34"/>
      <c r="REW94" s="34"/>
      <c r="REX94" s="34"/>
      <c r="REY94" s="34"/>
      <c r="REZ94" s="34"/>
      <c r="RFA94" s="34"/>
      <c r="RFB94" s="34"/>
      <c r="RFC94" s="34"/>
      <c r="RFD94" s="34"/>
      <c r="RFE94" s="34"/>
      <c r="RFF94" s="34"/>
      <c r="RFG94" s="34"/>
      <c r="RFH94" s="34"/>
      <c r="RFI94" s="34"/>
      <c r="RFJ94" s="34"/>
      <c r="RFK94" s="34"/>
      <c r="RFL94" s="34"/>
      <c r="RFM94" s="34"/>
      <c r="RFN94" s="34"/>
      <c r="RFO94" s="34"/>
      <c r="RFP94" s="34"/>
      <c r="RFQ94" s="34"/>
      <c r="RFR94" s="34"/>
      <c r="RFS94" s="34"/>
      <c r="RFT94" s="34"/>
      <c r="RFU94" s="34"/>
      <c r="RFV94" s="34"/>
      <c r="RFW94" s="34"/>
      <c r="RFX94" s="34"/>
      <c r="RFY94" s="34"/>
      <c r="RFZ94" s="34"/>
      <c r="RGA94" s="34"/>
      <c r="RGB94" s="34"/>
      <c r="RGC94" s="34"/>
      <c r="RGD94" s="34"/>
      <c r="RGE94" s="34"/>
      <c r="RGF94" s="34"/>
      <c r="RGG94" s="34"/>
      <c r="RGH94" s="34"/>
      <c r="RGI94" s="34"/>
      <c r="RGJ94" s="34"/>
      <c r="RGK94" s="34"/>
      <c r="RGL94" s="34"/>
      <c r="RGM94" s="34"/>
      <c r="RGN94" s="34"/>
      <c r="RGO94" s="34"/>
      <c r="RGP94" s="34"/>
      <c r="RGQ94" s="34"/>
      <c r="RGR94" s="34"/>
      <c r="RGS94" s="34"/>
      <c r="RGT94" s="34"/>
      <c r="RGU94" s="34"/>
      <c r="RGV94" s="34"/>
      <c r="RGW94" s="34"/>
      <c r="RGX94" s="34"/>
      <c r="RGY94" s="34"/>
      <c r="RGZ94" s="34"/>
      <c r="RHA94" s="34"/>
      <c r="RHB94" s="34"/>
      <c r="RHC94" s="34"/>
      <c r="RHD94" s="34"/>
      <c r="RHE94" s="34"/>
      <c r="RHF94" s="34"/>
      <c r="RHG94" s="34"/>
      <c r="RHH94" s="34"/>
      <c r="RHI94" s="34"/>
      <c r="RHJ94" s="34"/>
      <c r="RHK94" s="34"/>
      <c r="RHL94" s="34"/>
      <c r="RHM94" s="34"/>
      <c r="RHN94" s="34"/>
      <c r="RHO94" s="34"/>
      <c r="RHP94" s="34"/>
      <c r="RHQ94" s="34"/>
      <c r="RHR94" s="34"/>
      <c r="RHS94" s="34"/>
      <c r="RHT94" s="34"/>
      <c r="RHU94" s="34"/>
      <c r="RHV94" s="34"/>
      <c r="RHW94" s="34"/>
      <c r="RHX94" s="34"/>
      <c r="RHY94" s="34"/>
      <c r="RHZ94" s="34"/>
      <c r="RIA94" s="34"/>
      <c r="RIB94" s="34"/>
      <c r="RIC94" s="34"/>
      <c r="RID94" s="34"/>
      <c r="RIE94" s="34"/>
      <c r="RIF94" s="34"/>
      <c r="RIG94" s="34"/>
      <c r="RIH94" s="34"/>
      <c r="RII94" s="34"/>
      <c r="RIJ94" s="34"/>
      <c r="RIK94" s="34"/>
      <c r="RIL94" s="34"/>
      <c r="RIM94" s="34"/>
      <c r="RIN94" s="34"/>
      <c r="RIO94" s="34"/>
      <c r="RIP94" s="34"/>
      <c r="RIQ94" s="34"/>
      <c r="RIR94" s="34"/>
      <c r="RIS94" s="34"/>
      <c r="RIT94" s="34"/>
      <c r="RIU94" s="34"/>
      <c r="RIV94" s="34"/>
      <c r="RIW94" s="34"/>
      <c r="RIX94" s="34"/>
      <c r="RIY94" s="34"/>
      <c r="RIZ94" s="34"/>
      <c r="RJA94" s="34"/>
      <c r="RJB94" s="34"/>
      <c r="RJC94" s="34"/>
      <c r="RJD94" s="34"/>
      <c r="RJE94" s="34"/>
      <c r="RJF94" s="34"/>
      <c r="RJG94" s="34"/>
      <c r="RJH94" s="34"/>
      <c r="RJI94" s="34"/>
      <c r="RJJ94" s="34"/>
      <c r="RJK94" s="34"/>
      <c r="RJL94" s="34"/>
      <c r="RJM94" s="34"/>
      <c r="RJN94" s="34"/>
      <c r="RJO94" s="34"/>
      <c r="RJP94" s="34"/>
      <c r="RJQ94" s="34"/>
      <c r="RJR94" s="34"/>
      <c r="RJS94" s="34"/>
      <c r="RJT94" s="34"/>
      <c r="RJU94" s="34"/>
      <c r="RJV94" s="34"/>
      <c r="RJW94" s="34"/>
      <c r="RJX94" s="34"/>
      <c r="RJY94" s="34"/>
      <c r="RJZ94" s="34"/>
      <c r="RKA94" s="34"/>
      <c r="RKB94" s="34"/>
      <c r="RKC94" s="34"/>
      <c r="RKD94" s="34"/>
      <c r="RKE94" s="34"/>
      <c r="RKF94" s="34"/>
      <c r="RKG94" s="34"/>
      <c r="RKH94" s="34"/>
      <c r="RKI94" s="34"/>
      <c r="RKJ94" s="34"/>
      <c r="RKK94" s="34"/>
      <c r="RKL94" s="34"/>
      <c r="RKM94" s="34"/>
      <c r="RKN94" s="34"/>
      <c r="RKO94" s="34"/>
      <c r="RKP94" s="34"/>
      <c r="RKQ94" s="34"/>
      <c r="RKR94" s="34"/>
      <c r="RKS94" s="34"/>
      <c r="RKT94" s="34"/>
      <c r="RKU94" s="34"/>
      <c r="RKV94" s="34"/>
      <c r="RKW94" s="34"/>
      <c r="RKX94" s="34"/>
      <c r="RKY94" s="34"/>
      <c r="RKZ94" s="34"/>
      <c r="RLA94" s="34"/>
      <c r="RLB94" s="34"/>
      <c r="RLC94" s="34"/>
      <c r="RLD94" s="34"/>
      <c r="RLE94" s="34"/>
      <c r="RLF94" s="34"/>
      <c r="RLG94" s="34"/>
      <c r="RLH94" s="34"/>
      <c r="RLI94" s="34"/>
      <c r="RLJ94" s="34"/>
      <c r="RLK94" s="34"/>
      <c r="RLL94" s="34"/>
      <c r="RLM94" s="34"/>
      <c r="RLN94" s="34"/>
      <c r="RLO94" s="34"/>
      <c r="RLP94" s="34"/>
      <c r="RLQ94" s="34"/>
      <c r="RLR94" s="34"/>
      <c r="RLS94" s="34"/>
      <c r="RLT94" s="34"/>
      <c r="RLU94" s="34"/>
      <c r="RLV94" s="34"/>
      <c r="RLW94" s="34"/>
      <c r="RLX94" s="34"/>
      <c r="RLY94" s="34"/>
      <c r="RLZ94" s="34"/>
      <c r="RMA94" s="34"/>
      <c r="RMB94" s="34"/>
      <c r="RMC94" s="34"/>
      <c r="RMD94" s="34"/>
      <c r="RME94" s="34"/>
      <c r="RMF94" s="34"/>
      <c r="RMG94" s="34"/>
      <c r="RMH94" s="34"/>
      <c r="RMI94" s="34"/>
      <c r="RMJ94" s="34"/>
      <c r="RMK94" s="34"/>
      <c r="RML94" s="34"/>
      <c r="RMM94" s="34"/>
      <c r="RMN94" s="34"/>
      <c r="RMO94" s="34"/>
      <c r="RMP94" s="34"/>
      <c r="RMQ94" s="34"/>
      <c r="RMR94" s="34"/>
      <c r="RMS94" s="34"/>
      <c r="RMT94" s="34"/>
      <c r="RMU94" s="34"/>
      <c r="RMV94" s="34"/>
      <c r="RMW94" s="34"/>
      <c r="RMX94" s="34"/>
      <c r="RMY94" s="34"/>
      <c r="RMZ94" s="34"/>
      <c r="RNA94" s="34"/>
      <c r="RNB94" s="34"/>
      <c r="RNC94" s="34"/>
      <c r="RND94" s="34"/>
      <c r="RNE94" s="34"/>
      <c r="RNF94" s="34"/>
      <c r="RNG94" s="34"/>
      <c r="RNH94" s="34"/>
      <c r="RNI94" s="34"/>
      <c r="RNJ94" s="34"/>
      <c r="RNK94" s="34"/>
      <c r="RNL94" s="34"/>
      <c r="RNM94" s="34"/>
      <c r="RNN94" s="34"/>
      <c r="RNO94" s="34"/>
      <c r="RNP94" s="34"/>
      <c r="RNQ94" s="34"/>
      <c r="RNR94" s="34"/>
      <c r="RNS94" s="34"/>
      <c r="RNT94" s="34"/>
      <c r="RNU94" s="34"/>
      <c r="RNV94" s="34"/>
      <c r="RNW94" s="34"/>
      <c r="RNX94" s="34"/>
      <c r="RNY94" s="34"/>
      <c r="RNZ94" s="34"/>
      <c r="ROA94" s="34"/>
      <c r="ROB94" s="34"/>
      <c r="ROC94" s="34"/>
      <c r="ROD94" s="34"/>
      <c r="ROE94" s="34"/>
      <c r="ROF94" s="34"/>
      <c r="ROG94" s="34"/>
      <c r="ROH94" s="34"/>
      <c r="ROI94" s="34"/>
      <c r="ROJ94" s="34"/>
      <c r="ROK94" s="34"/>
      <c r="ROL94" s="34"/>
      <c r="ROM94" s="34"/>
      <c r="RON94" s="34"/>
      <c r="ROO94" s="34"/>
      <c r="ROP94" s="34"/>
      <c r="ROQ94" s="34"/>
      <c r="ROR94" s="34"/>
      <c r="ROS94" s="34"/>
      <c r="ROT94" s="34"/>
      <c r="ROU94" s="34"/>
      <c r="ROV94" s="34"/>
      <c r="ROW94" s="34"/>
      <c r="ROX94" s="34"/>
      <c r="ROY94" s="34"/>
      <c r="ROZ94" s="34"/>
      <c r="RPA94" s="34"/>
      <c r="RPB94" s="34"/>
      <c r="RPC94" s="34"/>
      <c r="RPD94" s="34"/>
      <c r="RPE94" s="34"/>
      <c r="RPF94" s="34"/>
      <c r="RPG94" s="34"/>
      <c r="RPH94" s="34"/>
      <c r="RPI94" s="34"/>
      <c r="RPJ94" s="34"/>
      <c r="RPK94" s="34"/>
      <c r="RPL94" s="34"/>
      <c r="RPM94" s="34"/>
      <c r="RPN94" s="34"/>
      <c r="RPO94" s="34"/>
      <c r="RPP94" s="34"/>
      <c r="RPQ94" s="34"/>
      <c r="RPR94" s="34"/>
      <c r="RPS94" s="34"/>
      <c r="RPT94" s="34"/>
      <c r="RPU94" s="34"/>
      <c r="RPV94" s="34"/>
      <c r="RPW94" s="34"/>
      <c r="RPX94" s="34"/>
      <c r="RPY94" s="34"/>
      <c r="RPZ94" s="34"/>
      <c r="RQA94" s="34"/>
      <c r="RQB94" s="34"/>
      <c r="RQC94" s="34"/>
      <c r="RQD94" s="34"/>
      <c r="RQE94" s="34"/>
      <c r="RQF94" s="34"/>
      <c r="RQG94" s="34"/>
      <c r="RQH94" s="34"/>
      <c r="RQI94" s="34"/>
      <c r="RQJ94" s="34"/>
      <c r="RQK94" s="34"/>
      <c r="RQL94" s="34"/>
      <c r="RQM94" s="34"/>
      <c r="RQN94" s="34"/>
      <c r="RQO94" s="34"/>
      <c r="RQP94" s="34"/>
      <c r="RQQ94" s="34"/>
      <c r="RQR94" s="34"/>
      <c r="RQS94" s="34"/>
      <c r="RQT94" s="34"/>
      <c r="RQU94" s="34"/>
      <c r="RQV94" s="34"/>
      <c r="RQW94" s="34"/>
      <c r="RQX94" s="34"/>
      <c r="RQY94" s="34"/>
      <c r="RQZ94" s="34"/>
      <c r="RRA94" s="34"/>
      <c r="RRB94" s="34"/>
      <c r="RRC94" s="34"/>
      <c r="RRD94" s="34"/>
      <c r="RRE94" s="34"/>
      <c r="RRF94" s="34"/>
      <c r="RRG94" s="34"/>
      <c r="RRH94" s="34"/>
      <c r="RRI94" s="34"/>
      <c r="RRJ94" s="34"/>
      <c r="RRK94" s="34"/>
      <c r="RRL94" s="34"/>
      <c r="RRM94" s="34"/>
      <c r="RRN94" s="34"/>
      <c r="RRO94" s="34"/>
      <c r="RRP94" s="34"/>
      <c r="RRQ94" s="34"/>
      <c r="RRR94" s="34"/>
      <c r="RRS94" s="34"/>
      <c r="RRT94" s="34"/>
      <c r="RRU94" s="34"/>
      <c r="RRV94" s="34"/>
      <c r="RRW94" s="34"/>
      <c r="RRX94" s="34"/>
      <c r="RRY94" s="34"/>
      <c r="RRZ94" s="34"/>
      <c r="RSA94" s="34"/>
      <c r="RSB94" s="34"/>
      <c r="RSC94" s="34"/>
      <c r="RSD94" s="34"/>
      <c r="RSE94" s="34"/>
      <c r="RSF94" s="34"/>
      <c r="RSG94" s="34"/>
      <c r="RSH94" s="34"/>
      <c r="RSI94" s="34"/>
      <c r="RSJ94" s="34"/>
      <c r="RSK94" s="34"/>
      <c r="RSL94" s="34"/>
      <c r="RSM94" s="34"/>
      <c r="RSN94" s="34"/>
      <c r="RSO94" s="34"/>
      <c r="RSP94" s="34"/>
      <c r="RSQ94" s="34"/>
      <c r="RSR94" s="34"/>
      <c r="RSS94" s="34"/>
      <c r="RST94" s="34"/>
      <c r="RSU94" s="34"/>
      <c r="RSV94" s="34"/>
      <c r="RSW94" s="34"/>
      <c r="RSX94" s="34"/>
      <c r="RSY94" s="34"/>
      <c r="RSZ94" s="34"/>
      <c r="RTA94" s="34"/>
      <c r="RTB94" s="34"/>
      <c r="RTC94" s="34"/>
      <c r="RTD94" s="34"/>
      <c r="RTE94" s="34"/>
      <c r="RTF94" s="34"/>
      <c r="RTG94" s="34"/>
      <c r="RTH94" s="34"/>
      <c r="RTI94" s="34"/>
      <c r="RTJ94" s="34"/>
      <c r="RTK94" s="34"/>
      <c r="RTL94" s="34"/>
      <c r="RTM94" s="34"/>
      <c r="RTN94" s="34"/>
      <c r="RTO94" s="34"/>
      <c r="RTP94" s="34"/>
      <c r="RTQ94" s="34"/>
      <c r="RTR94" s="34"/>
      <c r="RTS94" s="34"/>
      <c r="RTT94" s="34"/>
      <c r="RTU94" s="34"/>
      <c r="RTV94" s="34"/>
      <c r="RTW94" s="34"/>
      <c r="RTX94" s="34"/>
      <c r="RTY94" s="34"/>
      <c r="RTZ94" s="34"/>
      <c r="RUA94" s="34"/>
      <c r="RUB94" s="34"/>
      <c r="RUC94" s="34"/>
      <c r="RUD94" s="34"/>
      <c r="RUE94" s="34"/>
      <c r="RUF94" s="34"/>
      <c r="RUG94" s="34"/>
      <c r="RUH94" s="34"/>
      <c r="RUI94" s="34"/>
      <c r="RUJ94" s="34"/>
      <c r="RUK94" s="34"/>
      <c r="RUL94" s="34"/>
      <c r="RUM94" s="34"/>
      <c r="RUN94" s="34"/>
      <c r="RUO94" s="34"/>
      <c r="RUP94" s="34"/>
      <c r="RUQ94" s="34"/>
      <c r="RUR94" s="34"/>
      <c r="RUS94" s="34"/>
      <c r="RUT94" s="34"/>
      <c r="RUU94" s="34"/>
      <c r="RUV94" s="34"/>
      <c r="RUW94" s="34"/>
      <c r="RUX94" s="34"/>
      <c r="RUY94" s="34"/>
      <c r="RUZ94" s="34"/>
      <c r="RVA94" s="34"/>
      <c r="RVB94" s="34"/>
      <c r="RVC94" s="34"/>
      <c r="RVD94" s="34"/>
      <c r="RVE94" s="34"/>
      <c r="RVF94" s="34"/>
      <c r="RVG94" s="34"/>
      <c r="RVH94" s="34"/>
      <c r="RVI94" s="34"/>
      <c r="RVJ94" s="34"/>
      <c r="RVK94" s="34"/>
      <c r="RVL94" s="34"/>
      <c r="RVM94" s="34"/>
      <c r="RVN94" s="34"/>
      <c r="RVO94" s="34"/>
      <c r="RVP94" s="34"/>
      <c r="RVQ94" s="34"/>
      <c r="RVR94" s="34"/>
      <c r="RVS94" s="34"/>
      <c r="RVT94" s="34"/>
      <c r="RVU94" s="34"/>
      <c r="RVV94" s="34"/>
      <c r="RVW94" s="34"/>
      <c r="RVX94" s="34"/>
      <c r="RVY94" s="34"/>
      <c r="RVZ94" s="34"/>
      <c r="RWA94" s="34"/>
      <c r="RWB94" s="34"/>
      <c r="RWC94" s="34"/>
      <c r="RWD94" s="34"/>
      <c r="RWE94" s="34"/>
      <c r="RWF94" s="34"/>
      <c r="RWG94" s="34"/>
      <c r="RWH94" s="34"/>
      <c r="RWI94" s="34"/>
      <c r="RWJ94" s="34"/>
      <c r="RWK94" s="34"/>
      <c r="RWL94" s="34"/>
      <c r="RWM94" s="34"/>
      <c r="RWN94" s="34"/>
      <c r="RWO94" s="34"/>
      <c r="RWP94" s="34"/>
      <c r="RWQ94" s="34"/>
      <c r="RWR94" s="34"/>
      <c r="RWS94" s="34"/>
      <c r="RWT94" s="34"/>
      <c r="RWU94" s="34"/>
      <c r="RWV94" s="34"/>
      <c r="RWW94" s="34"/>
      <c r="RWX94" s="34"/>
      <c r="RWY94" s="34"/>
      <c r="RWZ94" s="34"/>
      <c r="RXA94" s="34"/>
      <c r="RXB94" s="34"/>
      <c r="RXC94" s="34"/>
      <c r="RXD94" s="34"/>
      <c r="RXE94" s="34"/>
      <c r="RXF94" s="34"/>
      <c r="RXG94" s="34"/>
      <c r="RXH94" s="34"/>
      <c r="RXI94" s="34"/>
      <c r="RXJ94" s="34"/>
      <c r="RXK94" s="34"/>
      <c r="RXL94" s="34"/>
      <c r="RXM94" s="34"/>
      <c r="RXN94" s="34"/>
      <c r="RXO94" s="34"/>
      <c r="RXP94" s="34"/>
      <c r="RXQ94" s="34"/>
      <c r="RXR94" s="34"/>
      <c r="RXS94" s="34"/>
      <c r="RXT94" s="34"/>
      <c r="RXU94" s="34"/>
      <c r="RXV94" s="34"/>
      <c r="RXW94" s="34"/>
      <c r="RXX94" s="34"/>
      <c r="RXY94" s="34"/>
      <c r="RXZ94" s="34"/>
      <c r="RYA94" s="34"/>
      <c r="RYB94" s="34"/>
      <c r="RYC94" s="34"/>
      <c r="RYD94" s="34"/>
      <c r="RYE94" s="34"/>
      <c r="RYF94" s="34"/>
      <c r="RYG94" s="34"/>
      <c r="RYH94" s="34"/>
      <c r="RYI94" s="34"/>
      <c r="RYJ94" s="34"/>
      <c r="RYK94" s="34"/>
      <c r="RYL94" s="34"/>
      <c r="RYM94" s="34"/>
      <c r="RYN94" s="34"/>
      <c r="RYO94" s="34"/>
      <c r="RYP94" s="34"/>
      <c r="RYQ94" s="34"/>
      <c r="RYR94" s="34"/>
      <c r="RYS94" s="34"/>
      <c r="RYT94" s="34"/>
      <c r="RYU94" s="34"/>
      <c r="RYV94" s="34"/>
      <c r="RYW94" s="34"/>
      <c r="RYX94" s="34"/>
      <c r="RYY94" s="34"/>
      <c r="RYZ94" s="34"/>
      <c r="RZA94" s="34"/>
      <c r="RZB94" s="34"/>
      <c r="RZC94" s="34"/>
      <c r="RZD94" s="34"/>
      <c r="RZE94" s="34"/>
      <c r="RZF94" s="34"/>
      <c r="RZG94" s="34"/>
      <c r="RZH94" s="34"/>
      <c r="RZI94" s="34"/>
      <c r="RZJ94" s="34"/>
      <c r="RZK94" s="34"/>
      <c r="RZL94" s="34"/>
      <c r="RZM94" s="34"/>
      <c r="RZN94" s="34"/>
      <c r="RZO94" s="34"/>
      <c r="RZP94" s="34"/>
      <c r="RZQ94" s="34"/>
      <c r="RZR94" s="34"/>
      <c r="RZS94" s="34"/>
      <c r="RZT94" s="34"/>
      <c r="RZU94" s="34"/>
      <c r="RZV94" s="34"/>
      <c r="RZW94" s="34"/>
      <c r="RZX94" s="34"/>
      <c r="RZY94" s="34"/>
      <c r="RZZ94" s="34"/>
      <c r="SAA94" s="34"/>
      <c r="SAB94" s="34"/>
      <c r="SAC94" s="34"/>
      <c r="SAD94" s="34"/>
      <c r="SAE94" s="34"/>
      <c r="SAF94" s="34"/>
      <c r="SAG94" s="34"/>
      <c r="SAH94" s="34"/>
      <c r="SAI94" s="34"/>
      <c r="SAJ94" s="34"/>
      <c r="SAK94" s="34"/>
      <c r="SAL94" s="34"/>
      <c r="SAM94" s="34"/>
      <c r="SAN94" s="34"/>
      <c r="SAO94" s="34"/>
      <c r="SAP94" s="34"/>
      <c r="SAQ94" s="34"/>
      <c r="SAR94" s="34"/>
      <c r="SAS94" s="34"/>
      <c r="SAT94" s="34"/>
      <c r="SAU94" s="34"/>
      <c r="SAV94" s="34"/>
      <c r="SAW94" s="34"/>
      <c r="SAX94" s="34"/>
      <c r="SAY94" s="34"/>
      <c r="SAZ94" s="34"/>
      <c r="SBA94" s="34"/>
      <c r="SBB94" s="34"/>
      <c r="SBC94" s="34"/>
      <c r="SBD94" s="34"/>
      <c r="SBE94" s="34"/>
      <c r="SBF94" s="34"/>
      <c r="SBG94" s="34"/>
      <c r="SBH94" s="34"/>
      <c r="SBI94" s="34"/>
      <c r="SBJ94" s="34"/>
      <c r="SBK94" s="34"/>
      <c r="SBL94" s="34"/>
      <c r="SBM94" s="34"/>
      <c r="SBN94" s="34"/>
      <c r="SBO94" s="34"/>
      <c r="SBP94" s="34"/>
      <c r="SBQ94" s="34"/>
      <c r="SBR94" s="34"/>
      <c r="SBS94" s="34"/>
      <c r="SBT94" s="34"/>
      <c r="SBU94" s="34"/>
      <c r="SBV94" s="34"/>
      <c r="SBW94" s="34"/>
      <c r="SBX94" s="34"/>
      <c r="SBY94" s="34"/>
      <c r="SBZ94" s="34"/>
      <c r="SCA94" s="34"/>
      <c r="SCB94" s="34"/>
      <c r="SCC94" s="34"/>
      <c r="SCD94" s="34"/>
      <c r="SCE94" s="34"/>
      <c r="SCF94" s="34"/>
      <c r="SCG94" s="34"/>
      <c r="SCH94" s="34"/>
      <c r="SCI94" s="34"/>
      <c r="SCJ94" s="34"/>
      <c r="SCK94" s="34"/>
      <c r="SCL94" s="34"/>
      <c r="SCM94" s="34"/>
      <c r="SCN94" s="34"/>
      <c r="SCO94" s="34"/>
      <c r="SCP94" s="34"/>
      <c r="SCQ94" s="34"/>
      <c r="SCR94" s="34"/>
      <c r="SCS94" s="34"/>
      <c r="SCT94" s="34"/>
      <c r="SCU94" s="34"/>
      <c r="SCV94" s="34"/>
      <c r="SCW94" s="34"/>
      <c r="SCX94" s="34"/>
      <c r="SCY94" s="34"/>
      <c r="SCZ94" s="34"/>
      <c r="SDA94" s="34"/>
      <c r="SDB94" s="34"/>
      <c r="SDC94" s="34"/>
      <c r="SDD94" s="34"/>
      <c r="SDE94" s="34"/>
      <c r="SDF94" s="34"/>
      <c r="SDG94" s="34"/>
      <c r="SDH94" s="34"/>
      <c r="SDI94" s="34"/>
      <c r="SDJ94" s="34"/>
      <c r="SDK94" s="34"/>
      <c r="SDL94" s="34"/>
      <c r="SDM94" s="34"/>
      <c r="SDN94" s="34"/>
      <c r="SDO94" s="34"/>
      <c r="SDP94" s="34"/>
      <c r="SDQ94" s="34"/>
      <c r="SDR94" s="34"/>
      <c r="SDS94" s="34"/>
      <c r="SDT94" s="34"/>
      <c r="SDU94" s="34"/>
      <c r="SDV94" s="34"/>
      <c r="SDW94" s="34"/>
      <c r="SDX94" s="34"/>
      <c r="SDY94" s="34"/>
      <c r="SDZ94" s="34"/>
      <c r="SEA94" s="34"/>
      <c r="SEB94" s="34"/>
      <c r="SEC94" s="34"/>
      <c r="SED94" s="34"/>
      <c r="SEE94" s="34"/>
      <c r="SEF94" s="34"/>
      <c r="SEG94" s="34"/>
      <c r="SEH94" s="34"/>
      <c r="SEI94" s="34"/>
      <c r="SEJ94" s="34"/>
      <c r="SEK94" s="34"/>
      <c r="SEL94" s="34"/>
      <c r="SEM94" s="34"/>
      <c r="SEN94" s="34"/>
      <c r="SEO94" s="34"/>
      <c r="SEP94" s="34"/>
      <c r="SEQ94" s="34"/>
      <c r="SER94" s="34"/>
      <c r="SES94" s="34"/>
      <c r="SET94" s="34"/>
      <c r="SEU94" s="34"/>
      <c r="SEV94" s="34"/>
      <c r="SEW94" s="34"/>
      <c r="SEX94" s="34"/>
      <c r="SEY94" s="34"/>
      <c r="SEZ94" s="34"/>
      <c r="SFA94" s="34"/>
      <c r="SFB94" s="34"/>
      <c r="SFC94" s="34"/>
      <c r="SFD94" s="34"/>
      <c r="SFE94" s="34"/>
      <c r="SFF94" s="34"/>
      <c r="SFG94" s="34"/>
      <c r="SFH94" s="34"/>
      <c r="SFI94" s="34"/>
      <c r="SFJ94" s="34"/>
      <c r="SFK94" s="34"/>
      <c r="SFL94" s="34"/>
      <c r="SFM94" s="34"/>
      <c r="SFN94" s="34"/>
      <c r="SFO94" s="34"/>
      <c r="SFP94" s="34"/>
      <c r="SFQ94" s="34"/>
      <c r="SFR94" s="34"/>
      <c r="SFS94" s="34"/>
      <c r="SFT94" s="34"/>
      <c r="SFU94" s="34"/>
      <c r="SFV94" s="34"/>
      <c r="SFW94" s="34"/>
      <c r="SFX94" s="34"/>
      <c r="SFY94" s="34"/>
      <c r="SFZ94" s="34"/>
      <c r="SGA94" s="34"/>
      <c r="SGB94" s="34"/>
      <c r="SGC94" s="34"/>
      <c r="SGD94" s="34"/>
      <c r="SGE94" s="34"/>
      <c r="SGF94" s="34"/>
      <c r="SGG94" s="34"/>
      <c r="SGH94" s="34"/>
      <c r="SGI94" s="34"/>
      <c r="SGJ94" s="34"/>
      <c r="SGK94" s="34"/>
      <c r="SGL94" s="34"/>
      <c r="SGM94" s="34"/>
      <c r="SGN94" s="34"/>
      <c r="SGO94" s="34"/>
      <c r="SGP94" s="34"/>
      <c r="SGQ94" s="34"/>
      <c r="SGR94" s="34"/>
      <c r="SGS94" s="34"/>
      <c r="SGT94" s="34"/>
      <c r="SGU94" s="34"/>
      <c r="SGV94" s="34"/>
      <c r="SGW94" s="34"/>
      <c r="SGX94" s="34"/>
      <c r="SGY94" s="34"/>
      <c r="SGZ94" s="34"/>
      <c r="SHA94" s="34"/>
      <c r="SHB94" s="34"/>
      <c r="SHC94" s="34"/>
      <c r="SHD94" s="34"/>
      <c r="SHE94" s="34"/>
      <c r="SHF94" s="34"/>
      <c r="SHG94" s="34"/>
      <c r="SHH94" s="34"/>
      <c r="SHI94" s="34"/>
      <c r="SHJ94" s="34"/>
      <c r="SHK94" s="34"/>
      <c r="SHL94" s="34"/>
      <c r="SHM94" s="34"/>
      <c r="SHN94" s="34"/>
      <c r="SHO94" s="34"/>
      <c r="SHP94" s="34"/>
      <c r="SHQ94" s="34"/>
      <c r="SHR94" s="34"/>
      <c r="SHS94" s="34"/>
      <c r="SHT94" s="34"/>
      <c r="SHU94" s="34"/>
      <c r="SHV94" s="34"/>
      <c r="SHW94" s="34"/>
      <c r="SHX94" s="34"/>
      <c r="SHY94" s="34"/>
      <c r="SHZ94" s="34"/>
      <c r="SIA94" s="34"/>
      <c r="SIB94" s="34"/>
      <c r="SIC94" s="34"/>
      <c r="SID94" s="34"/>
      <c r="SIE94" s="34"/>
      <c r="SIF94" s="34"/>
      <c r="SIG94" s="34"/>
      <c r="SIH94" s="34"/>
      <c r="SII94" s="34"/>
      <c r="SIJ94" s="34"/>
      <c r="SIK94" s="34"/>
      <c r="SIL94" s="34"/>
      <c r="SIM94" s="34"/>
      <c r="SIN94" s="34"/>
      <c r="SIO94" s="34"/>
      <c r="SIP94" s="34"/>
      <c r="SIQ94" s="34"/>
      <c r="SIR94" s="34"/>
      <c r="SIS94" s="34"/>
      <c r="SIT94" s="34"/>
      <c r="SIU94" s="34"/>
      <c r="SIV94" s="34"/>
      <c r="SIW94" s="34"/>
      <c r="SIX94" s="34"/>
      <c r="SIY94" s="34"/>
      <c r="SIZ94" s="34"/>
      <c r="SJA94" s="34"/>
      <c r="SJB94" s="34"/>
      <c r="SJC94" s="34"/>
      <c r="SJD94" s="34"/>
      <c r="SJE94" s="34"/>
      <c r="SJF94" s="34"/>
      <c r="SJG94" s="34"/>
      <c r="SJH94" s="34"/>
      <c r="SJI94" s="34"/>
      <c r="SJJ94" s="34"/>
      <c r="SJK94" s="34"/>
      <c r="SJL94" s="34"/>
      <c r="SJM94" s="34"/>
      <c r="SJN94" s="34"/>
      <c r="SJO94" s="34"/>
      <c r="SJP94" s="34"/>
      <c r="SJQ94" s="34"/>
      <c r="SJR94" s="34"/>
      <c r="SJS94" s="34"/>
      <c r="SJT94" s="34"/>
      <c r="SJU94" s="34"/>
      <c r="SJV94" s="34"/>
      <c r="SJW94" s="34"/>
      <c r="SJX94" s="34"/>
      <c r="SJY94" s="34"/>
      <c r="SJZ94" s="34"/>
      <c r="SKA94" s="34"/>
      <c r="SKB94" s="34"/>
      <c r="SKC94" s="34"/>
      <c r="SKD94" s="34"/>
      <c r="SKE94" s="34"/>
      <c r="SKF94" s="34"/>
      <c r="SKG94" s="34"/>
      <c r="SKH94" s="34"/>
      <c r="SKI94" s="34"/>
      <c r="SKJ94" s="34"/>
      <c r="SKK94" s="34"/>
      <c r="SKL94" s="34"/>
      <c r="SKM94" s="34"/>
      <c r="SKN94" s="34"/>
      <c r="SKO94" s="34"/>
      <c r="SKP94" s="34"/>
      <c r="SKQ94" s="34"/>
      <c r="SKR94" s="34"/>
      <c r="SKS94" s="34"/>
      <c r="SKT94" s="34"/>
      <c r="SKU94" s="34"/>
      <c r="SKV94" s="34"/>
      <c r="SKW94" s="34"/>
      <c r="SKX94" s="34"/>
      <c r="SKY94" s="34"/>
      <c r="SKZ94" s="34"/>
      <c r="SLA94" s="34"/>
      <c r="SLB94" s="34"/>
      <c r="SLC94" s="34"/>
      <c r="SLD94" s="34"/>
      <c r="SLE94" s="34"/>
      <c r="SLF94" s="34"/>
      <c r="SLG94" s="34"/>
      <c r="SLH94" s="34"/>
      <c r="SLI94" s="34"/>
      <c r="SLJ94" s="34"/>
      <c r="SLK94" s="34"/>
      <c r="SLL94" s="34"/>
      <c r="SLM94" s="34"/>
      <c r="SLN94" s="34"/>
      <c r="SLO94" s="34"/>
      <c r="SLP94" s="34"/>
      <c r="SLQ94" s="34"/>
      <c r="SLR94" s="34"/>
      <c r="SLS94" s="34"/>
      <c r="SLT94" s="34"/>
      <c r="SLU94" s="34"/>
      <c r="SLV94" s="34"/>
      <c r="SLW94" s="34"/>
      <c r="SLX94" s="34"/>
      <c r="SLY94" s="34"/>
      <c r="SLZ94" s="34"/>
      <c r="SMA94" s="34"/>
      <c r="SMB94" s="34"/>
      <c r="SMC94" s="34"/>
      <c r="SMD94" s="34"/>
      <c r="SME94" s="34"/>
      <c r="SMF94" s="34"/>
      <c r="SMG94" s="34"/>
      <c r="SMH94" s="34"/>
      <c r="SMI94" s="34"/>
      <c r="SMJ94" s="34"/>
      <c r="SMK94" s="34"/>
      <c r="SML94" s="34"/>
      <c r="SMM94" s="34"/>
      <c r="SMN94" s="34"/>
      <c r="SMO94" s="34"/>
      <c r="SMP94" s="34"/>
      <c r="SMQ94" s="34"/>
      <c r="SMR94" s="34"/>
      <c r="SMS94" s="34"/>
      <c r="SMT94" s="34"/>
      <c r="SMU94" s="34"/>
      <c r="SMV94" s="34"/>
      <c r="SMW94" s="34"/>
      <c r="SMX94" s="34"/>
      <c r="SMY94" s="34"/>
      <c r="SMZ94" s="34"/>
      <c r="SNA94" s="34"/>
      <c r="SNB94" s="34"/>
      <c r="SNC94" s="34"/>
      <c r="SND94" s="34"/>
      <c r="SNE94" s="34"/>
      <c r="SNF94" s="34"/>
      <c r="SNG94" s="34"/>
      <c r="SNH94" s="34"/>
      <c r="SNI94" s="34"/>
      <c r="SNJ94" s="34"/>
      <c r="SNK94" s="34"/>
      <c r="SNL94" s="34"/>
      <c r="SNM94" s="34"/>
      <c r="SNN94" s="34"/>
      <c r="SNO94" s="34"/>
      <c r="SNP94" s="34"/>
      <c r="SNQ94" s="34"/>
      <c r="SNR94" s="34"/>
      <c r="SNS94" s="34"/>
      <c r="SNT94" s="34"/>
      <c r="SNU94" s="34"/>
      <c r="SNV94" s="34"/>
      <c r="SNW94" s="34"/>
      <c r="SNX94" s="34"/>
      <c r="SNY94" s="34"/>
      <c r="SNZ94" s="34"/>
      <c r="SOA94" s="34"/>
      <c r="SOB94" s="34"/>
      <c r="SOC94" s="34"/>
      <c r="SOD94" s="34"/>
      <c r="SOE94" s="34"/>
      <c r="SOF94" s="34"/>
      <c r="SOG94" s="34"/>
      <c r="SOH94" s="34"/>
      <c r="SOI94" s="34"/>
      <c r="SOJ94" s="34"/>
      <c r="SOK94" s="34"/>
      <c r="SOL94" s="34"/>
      <c r="SOM94" s="34"/>
      <c r="SON94" s="34"/>
      <c r="SOO94" s="34"/>
      <c r="SOP94" s="34"/>
      <c r="SOQ94" s="34"/>
      <c r="SOR94" s="34"/>
      <c r="SOS94" s="34"/>
      <c r="SOT94" s="34"/>
      <c r="SOU94" s="34"/>
      <c r="SOV94" s="34"/>
      <c r="SOW94" s="34"/>
      <c r="SOX94" s="34"/>
      <c r="SOY94" s="34"/>
      <c r="SOZ94" s="34"/>
      <c r="SPA94" s="34"/>
      <c r="SPB94" s="34"/>
      <c r="SPC94" s="34"/>
      <c r="SPD94" s="34"/>
      <c r="SPE94" s="34"/>
      <c r="SPF94" s="34"/>
      <c r="SPG94" s="34"/>
      <c r="SPH94" s="34"/>
      <c r="SPI94" s="34"/>
      <c r="SPJ94" s="34"/>
      <c r="SPK94" s="34"/>
      <c r="SPL94" s="34"/>
      <c r="SPM94" s="34"/>
      <c r="SPN94" s="34"/>
      <c r="SPO94" s="34"/>
      <c r="SPP94" s="34"/>
      <c r="SPQ94" s="34"/>
      <c r="SPR94" s="34"/>
      <c r="SPS94" s="34"/>
      <c r="SPT94" s="34"/>
      <c r="SPU94" s="34"/>
      <c r="SPV94" s="34"/>
      <c r="SPW94" s="34"/>
      <c r="SPX94" s="34"/>
      <c r="SPY94" s="34"/>
      <c r="SPZ94" s="34"/>
      <c r="SQA94" s="34"/>
      <c r="SQB94" s="34"/>
      <c r="SQC94" s="34"/>
      <c r="SQD94" s="34"/>
      <c r="SQE94" s="34"/>
      <c r="SQF94" s="34"/>
      <c r="SQG94" s="34"/>
      <c r="SQH94" s="34"/>
      <c r="SQI94" s="34"/>
      <c r="SQJ94" s="34"/>
      <c r="SQK94" s="34"/>
      <c r="SQL94" s="34"/>
      <c r="SQM94" s="34"/>
      <c r="SQN94" s="34"/>
      <c r="SQO94" s="34"/>
      <c r="SQP94" s="34"/>
      <c r="SQQ94" s="34"/>
      <c r="SQR94" s="34"/>
      <c r="SQS94" s="34"/>
      <c r="SQT94" s="34"/>
      <c r="SQU94" s="34"/>
      <c r="SQV94" s="34"/>
      <c r="SQW94" s="34"/>
      <c r="SQX94" s="34"/>
      <c r="SQY94" s="34"/>
      <c r="SQZ94" s="34"/>
      <c r="SRA94" s="34"/>
      <c r="SRB94" s="34"/>
      <c r="SRC94" s="34"/>
      <c r="SRD94" s="34"/>
      <c r="SRE94" s="34"/>
      <c r="SRF94" s="34"/>
      <c r="SRG94" s="34"/>
      <c r="SRH94" s="34"/>
      <c r="SRI94" s="34"/>
      <c r="SRJ94" s="34"/>
      <c r="SRK94" s="34"/>
      <c r="SRL94" s="34"/>
      <c r="SRM94" s="34"/>
      <c r="SRN94" s="34"/>
      <c r="SRO94" s="34"/>
      <c r="SRP94" s="34"/>
      <c r="SRQ94" s="34"/>
      <c r="SRR94" s="34"/>
      <c r="SRS94" s="34"/>
      <c r="SRT94" s="34"/>
      <c r="SRU94" s="34"/>
      <c r="SRV94" s="34"/>
      <c r="SRW94" s="34"/>
      <c r="SRX94" s="34"/>
      <c r="SRY94" s="34"/>
      <c r="SRZ94" s="34"/>
      <c r="SSA94" s="34"/>
      <c r="SSB94" s="34"/>
      <c r="SSC94" s="34"/>
      <c r="SSD94" s="34"/>
      <c r="SSE94" s="34"/>
      <c r="SSF94" s="34"/>
      <c r="SSG94" s="34"/>
      <c r="SSH94" s="34"/>
      <c r="SSI94" s="34"/>
      <c r="SSJ94" s="34"/>
      <c r="SSK94" s="34"/>
      <c r="SSL94" s="34"/>
      <c r="SSM94" s="34"/>
      <c r="SSN94" s="34"/>
      <c r="SSO94" s="34"/>
      <c r="SSP94" s="34"/>
      <c r="SSQ94" s="34"/>
      <c r="SSR94" s="34"/>
      <c r="SSS94" s="34"/>
      <c r="SST94" s="34"/>
      <c r="SSU94" s="34"/>
      <c r="SSV94" s="34"/>
      <c r="SSW94" s="34"/>
      <c r="SSX94" s="34"/>
      <c r="SSY94" s="34"/>
      <c r="SSZ94" s="34"/>
      <c r="STA94" s="34"/>
      <c r="STB94" s="34"/>
      <c r="STC94" s="34"/>
      <c r="STD94" s="34"/>
      <c r="STE94" s="34"/>
      <c r="STF94" s="34"/>
      <c r="STG94" s="34"/>
      <c r="STH94" s="34"/>
      <c r="STI94" s="34"/>
      <c r="STJ94" s="34"/>
      <c r="STK94" s="34"/>
      <c r="STL94" s="34"/>
      <c r="STM94" s="34"/>
      <c r="STN94" s="34"/>
      <c r="STO94" s="34"/>
      <c r="STP94" s="34"/>
      <c r="STQ94" s="34"/>
      <c r="STR94" s="34"/>
      <c r="STS94" s="34"/>
      <c r="STT94" s="34"/>
      <c r="STU94" s="34"/>
      <c r="STV94" s="34"/>
      <c r="STW94" s="34"/>
      <c r="STX94" s="34"/>
      <c r="STY94" s="34"/>
      <c r="STZ94" s="34"/>
      <c r="SUA94" s="34"/>
      <c r="SUB94" s="34"/>
      <c r="SUC94" s="34"/>
      <c r="SUD94" s="34"/>
      <c r="SUE94" s="34"/>
      <c r="SUF94" s="34"/>
      <c r="SUG94" s="34"/>
      <c r="SUH94" s="34"/>
      <c r="SUI94" s="34"/>
      <c r="SUJ94" s="34"/>
      <c r="SUK94" s="34"/>
      <c r="SUL94" s="34"/>
      <c r="SUM94" s="34"/>
      <c r="SUN94" s="34"/>
      <c r="SUO94" s="34"/>
      <c r="SUP94" s="34"/>
      <c r="SUQ94" s="34"/>
      <c r="SUR94" s="34"/>
      <c r="SUS94" s="34"/>
      <c r="SUT94" s="34"/>
      <c r="SUU94" s="34"/>
      <c r="SUV94" s="34"/>
      <c r="SUW94" s="34"/>
      <c r="SUX94" s="34"/>
      <c r="SUY94" s="34"/>
      <c r="SUZ94" s="34"/>
      <c r="SVA94" s="34"/>
      <c r="SVB94" s="34"/>
      <c r="SVC94" s="34"/>
      <c r="SVD94" s="34"/>
      <c r="SVE94" s="34"/>
      <c r="SVF94" s="34"/>
      <c r="SVG94" s="34"/>
      <c r="SVH94" s="34"/>
      <c r="SVI94" s="34"/>
      <c r="SVJ94" s="34"/>
      <c r="SVK94" s="34"/>
      <c r="SVL94" s="34"/>
      <c r="SVM94" s="34"/>
      <c r="SVN94" s="34"/>
      <c r="SVO94" s="34"/>
      <c r="SVP94" s="34"/>
      <c r="SVQ94" s="34"/>
      <c r="SVR94" s="34"/>
      <c r="SVS94" s="34"/>
      <c r="SVT94" s="34"/>
      <c r="SVU94" s="34"/>
      <c r="SVV94" s="34"/>
      <c r="SVW94" s="34"/>
      <c r="SVX94" s="34"/>
      <c r="SVY94" s="34"/>
      <c r="SVZ94" s="34"/>
      <c r="SWA94" s="34"/>
      <c r="SWB94" s="34"/>
      <c r="SWC94" s="34"/>
      <c r="SWD94" s="34"/>
      <c r="SWE94" s="34"/>
      <c r="SWF94" s="34"/>
      <c r="SWG94" s="34"/>
      <c r="SWH94" s="34"/>
      <c r="SWI94" s="34"/>
      <c r="SWJ94" s="34"/>
      <c r="SWK94" s="34"/>
      <c r="SWL94" s="34"/>
      <c r="SWM94" s="34"/>
      <c r="SWN94" s="34"/>
      <c r="SWO94" s="34"/>
      <c r="SWP94" s="34"/>
      <c r="SWQ94" s="34"/>
      <c r="SWR94" s="34"/>
      <c r="SWS94" s="34"/>
      <c r="SWT94" s="34"/>
      <c r="SWU94" s="34"/>
      <c r="SWV94" s="34"/>
      <c r="SWW94" s="34"/>
      <c r="SWX94" s="34"/>
      <c r="SWY94" s="34"/>
      <c r="SWZ94" s="34"/>
      <c r="SXA94" s="34"/>
      <c r="SXB94" s="34"/>
      <c r="SXC94" s="34"/>
      <c r="SXD94" s="34"/>
      <c r="SXE94" s="34"/>
      <c r="SXF94" s="34"/>
      <c r="SXG94" s="34"/>
      <c r="SXH94" s="34"/>
      <c r="SXI94" s="34"/>
      <c r="SXJ94" s="34"/>
      <c r="SXK94" s="34"/>
      <c r="SXL94" s="34"/>
      <c r="SXM94" s="34"/>
      <c r="SXN94" s="34"/>
      <c r="SXO94" s="34"/>
      <c r="SXP94" s="34"/>
      <c r="SXQ94" s="34"/>
      <c r="SXR94" s="34"/>
      <c r="SXS94" s="34"/>
      <c r="SXT94" s="34"/>
      <c r="SXU94" s="34"/>
      <c r="SXV94" s="34"/>
      <c r="SXW94" s="34"/>
      <c r="SXX94" s="34"/>
      <c r="SXY94" s="34"/>
      <c r="SXZ94" s="34"/>
      <c r="SYA94" s="34"/>
      <c r="SYB94" s="34"/>
      <c r="SYC94" s="34"/>
      <c r="SYD94" s="34"/>
      <c r="SYE94" s="34"/>
      <c r="SYF94" s="34"/>
      <c r="SYG94" s="34"/>
      <c r="SYH94" s="34"/>
      <c r="SYI94" s="34"/>
      <c r="SYJ94" s="34"/>
      <c r="SYK94" s="34"/>
      <c r="SYL94" s="34"/>
      <c r="SYM94" s="34"/>
      <c r="SYN94" s="34"/>
      <c r="SYO94" s="34"/>
      <c r="SYP94" s="34"/>
      <c r="SYQ94" s="34"/>
      <c r="SYR94" s="34"/>
      <c r="SYS94" s="34"/>
      <c r="SYT94" s="34"/>
      <c r="SYU94" s="34"/>
      <c r="SYV94" s="34"/>
      <c r="SYW94" s="34"/>
      <c r="SYX94" s="34"/>
      <c r="SYY94" s="34"/>
      <c r="SYZ94" s="34"/>
      <c r="SZA94" s="34"/>
      <c r="SZB94" s="34"/>
      <c r="SZC94" s="34"/>
      <c r="SZD94" s="34"/>
      <c r="SZE94" s="34"/>
      <c r="SZF94" s="34"/>
      <c r="SZG94" s="34"/>
      <c r="SZH94" s="34"/>
      <c r="SZI94" s="34"/>
      <c r="SZJ94" s="34"/>
      <c r="SZK94" s="34"/>
      <c r="SZL94" s="34"/>
      <c r="SZM94" s="34"/>
      <c r="SZN94" s="34"/>
      <c r="SZO94" s="34"/>
      <c r="SZP94" s="34"/>
      <c r="SZQ94" s="34"/>
      <c r="SZR94" s="34"/>
      <c r="SZS94" s="34"/>
      <c r="SZT94" s="34"/>
      <c r="SZU94" s="34"/>
      <c r="SZV94" s="34"/>
      <c r="SZW94" s="34"/>
      <c r="SZX94" s="34"/>
      <c r="SZY94" s="34"/>
      <c r="SZZ94" s="34"/>
      <c r="TAA94" s="34"/>
      <c r="TAB94" s="34"/>
      <c r="TAC94" s="34"/>
      <c r="TAD94" s="34"/>
      <c r="TAE94" s="34"/>
      <c r="TAF94" s="34"/>
      <c r="TAG94" s="34"/>
      <c r="TAH94" s="34"/>
      <c r="TAI94" s="34"/>
      <c r="TAJ94" s="34"/>
      <c r="TAK94" s="34"/>
      <c r="TAL94" s="34"/>
      <c r="TAM94" s="34"/>
      <c r="TAN94" s="34"/>
      <c r="TAO94" s="34"/>
      <c r="TAP94" s="34"/>
      <c r="TAQ94" s="34"/>
      <c r="TAR94" s="34"/>
      <c r="TAS94" s="34"/>
      <c r="TAT94" s="34"/>
      <c r="TAU94" s="34"/>
      <c r="TAV94" s="34"/>
      <c r="TAW94" s="34"/>
      <c r="TAX94" s="34"/>
      <c r="TAY94" s="34"/>
      <c r="TAZ94" s="34"/>
      <c r="TBA94" s="34"/>
      <c r="TBB94" s="34"/>
      <c r="TBC94" s="34"/>
      <c r="TBD94" s="34"/>
      <c r="TBE94" s="34"/>
      <c r="TBF94" s="34"/>
      <c r="TBG94" s="34"/>
      <c r="TBH94" s="34"/>
      <c r="TBI94" s="34"/>
      <c r="TBJ94" s="34"/>
      <c r="TBK94" s="34"/>
      <c r="TBL94" s="34"/>
      <c r="TBM94" s="34"/>
      <c r="TBN94" s="34"/>
      <c r="TBO94" s="34"/>
      <c r="TBP94" s="34"/>
      <c r="TBQ94" s="34"/>
      <c r="TBR94" s="34"/>
      <c r="TBS94" s="34"/>
      <c r="TBT94" s="34"/>
      <c r="TBU94" s="34"/>
      <c r="TBV94" s="34"/>
      <c r="TBW94" s="34"/>
      <c r="TBX94" s="34"/>
      <c r="TBY94" s="34"/>
      <c r="TBZ94" s="34"/>
      <c r="TCA94" s="34"/>
      <c r="TCB94" s="34"/>
      <c r="TCC94" s="34"/>
      <c r="TCD94" s="34"/>
      <c r="TCE94" s="34"/>
      <c r="TCF94" s="34"/>
      <c r="TCG94" s="34"/>
      <c r="TCH94" s="34"/>
      <c r="TCI94" s="34"/>
      <c r="TCJ94" s="34"/>
      <c r="TCK94" s="34"/>
      <c r="TCL94" s="34"/>
      <c r="TCM94" s="34"/>
      <c r="TCN94" s="34"/>
      <c r="TCO94" s="34"/>
      <c r="TCP94" s="34"/>
      <c r="TCQ94" s="34"/>
      <c r="TCR94" s="34"/>
      <c r="TCS94" s="34"/>
      <c r="TCT94" s="34"/>
      <c r="TCU94" s="34"/>
      <c r="TCV94" s="34"/>
      <c r="TCW94" s="34"/>
      <c r="TCX94" s="34"/>
      <c r="TCY94" s="34"/>
      <c r="TCZ94" s="34"/>
      <c r="TDA94" s="34"/>
      <c r="TDB94" s="34"/>
      <c r="TDC94" s="34"/>
      <c r="TDD94" s="34"/>
      <c r="TDE94" s="34"/>
      <c r="TDF94" s="34"/>
      <c r="TDG94" s="34"/>
      <c r="TDH94" s="34"/>
      <c r="TDI94" s="34"/>
      <c r="TDJ94" s="34"/>
      <c r="TDK94" s="34"/>
      <c r="TDL94" s="34"/>
      <c r="TDM94" s="34"/>
      <c r="TDN94" s="34"/>
      <c r="TDO94" s="34"/>
      <c r="TDP94" s="34"/>
      <c r="TDQ94" s="34"/>
      <c r="TDR94" s="34"/>
      <c r="TDS94" s="34"/>
      <c r="TDT94" s="34"/>
      <c r="TDU94" s="34"/>
      <c r="TDV94" s="34"/>
      <c r="TDW94" s="34"/>
      <c r="TDX94" s="34"/>
      <c r="TDY94" s="34"/>
      <c r="TDZ94" s="34"/>
      <c r="TEA94" s="34"/>
      <c r="TEB94" s="34"/>
      <c r="TEC94" s="34"/>
      <c r="TED94" s="34"/>
      <c r="TEE94" s="34"/>
      <c r="TEF94" s="34"/>
      <c r="TEG94" s="34"/>
      <c r="TEH94" s="34"/>
      <c r="TEI94" s="34"/>
      <c r="TEJ94" s="34"/>
      <c r="TEK94" s="34"/>
      <c r="TEL94" s="34"/>
      <c r="TEM94" s="34"/>
      <c r="TEN94" s="34"/>
      <c r="TEO94" s="34"/>
      <c r="TEP94" s="34"/>
      <c r="TEQ94" s="34"/>
      <c r="TER94" s="34"/>
      <c r="TES94" s="34"/>
      <c r="TET94" s="34"/>
      <c r="TEU94" s="34"/>
      <c r="TEV94" s="34"/>
      <c r="TEW94" s="34"/>
      <c r="TEX94" s="34"/>
      <c r="TEY94" s="34"/>
      <c r="TEZ94" s="34"/>
      <c r="TFA94" s="34"/>
      <c r="TFB94" s="34"/>
      <c r="TFC94" s="34"/>
      <c r="TFD94" s="34"/>
      <c r="TFE94" s="34"/>
      <c r="TFF94" s="34"/>
      <c r="TFG94" s="34"/>
      <c r="TFH94" s="34"/>
      <c r="TFI94" s="34"/>
      <c r="TFJ94" s="34"/>
      <c r="TFK94" s="34"/>
      <c r="TFL94" s="34"/>
      <c r="TFM94" s="34"/>
      <c r="TFN94" s="34"/>
      <c r="TFO94" s="34"/>
      <c r="TFP94" s="34"/>
      <c r="TFQ94" s="34"/>
      <c r="TFR94" s="34"/>
      <c r="TFS94" s="34"/>
      <c r="TFT94" s="34"/>
      <c r="TFU94" s="34"/>
      <c r="TFV94" s="34"/>
      <c r="TFW94" s="34"/>
      <c r="TFX94" s="34"/>
      <c r="TFY94" s="34"/>
      <c r="TFZ94" s="34"/>
      <c r="TGA94" s="34"/>
      <c r="TGB94" s="34"/>
      <c r="TGC94" s="34"/>
      <c r="TGD94" s="34"/>
      <c r="TGE94" s="34"/>
      <c r="TGF94" s="34"/>
      <c r="TGG94" s="34"/>
      <c r="TGH94" s="34"/>
      <c r="TGI94" s="34"/>
      <c r="TGJ94" s="34"/>
      <c r="TGK94" s="34"/>
      <c r="TGL94" s="34"/>
      <c r="TGM94" s="34"/>
      <c r="TGN94" s="34"/>
      <c r="TGO94" s="34"/>
      <c r="TGP94" s="34"/>
      <c r="TGQ94" s="34"/>
      <c r="TGR94" s="34"/>
      <c r="TGS94" s="34"/>
      <c r="TGT94" s="34"/>
      <c r="TGU94" s="34"/>
      <c r="TGV94" s="34"/>
      <c r="TGW94" s="34"/>
      <c r="TGX94" s="34"/>
      <c r="TGY94" s="34"/>
      <c r="TGZ94" s="34"/>
      <c r="THA94" s="34"/>
      <c r="THB94" s="34"/>
      <c r="THC94" s="34"/>
      <c r="THD94" s="34"/>
      <c r="THE94" s="34"/>
      <c r="THF94" s="34"/>
      <c r="THG94" s="34"/>
      <c r="THH94" s="34"/>
      <c r="THI94" s="34"/>
      <c r="THJ94" s="34"/>
      <c r="THK94" s="34"/>
      <c r="THL94" s="34"/>
      <c r="THM94" s="34"/>
      <c r="THN94" s="34"/>
      <c r="THO94" s="34"/>
      <c r="THP94" s="34"/>
      <c r="THQ94" s="34"/>
      <c r="THR94" s="34"/>
      <c r="THS94" s="34"/>
      <c r="THT94" s="34"/>
      <c r="THU94" s="34"/>
      <c r="THV94" s="34"/>
      <c r="THW94" s="34"/>
      <c r="THX94" s="34"/>
      <c r="THY94" s="34"/>
      <c r="THZ94" s="34"/>
      <c r="TIA94" s="34"/>
      <c r="TIB94" s="34"/>
      <c r="TIC94" s="34"/>
      <c r="TID94" s="34"/>
      <c r="TIE94" s="34"/>
      <c r="TIF94" s="34"/>
      <c r="TIG94" s="34"/>
      <c r="TIH94" s="34"/>
      <c r="TII94" s="34"/>
      <c r="TIJ94" s="34"/>
      <c r="TIK94" s="34"/>
      <c r="TIL94" s="34"/>
      <c r="TIM94" s="34"/>
      <c r="TIN94" s="34"/>
      <c r="TIO94" s="34"/>
      <c r="TIP94" s="34"/>
      <c r="TIQ94" s="34"/>
      <c r="TIR94" s="34"/>
      <c r="TIS94" s="34"/>
      <c r="TIT94" s="34"/>
      <c r="TIU94" s="34"/>
      <c r="TIV94" s="34"/>
      <c r="TIW94" s="34"/>
      <c r="TIX94" s="34"/>
      <c r="TIY94" s="34"/>
      <c r="TIZ94" s="34"/>
      <c r="TJA94" s="34"/>
      <c r="TJB94" s="34"/>
      <c r="TJC94" s="34"/>
      <c r="TJD94" s="34"/>
      <c r="TJE94" s="34"/>
      <c r="TJF94" s="34"/>
      <c r="TJG94" s="34"/>
      <c r="TJH94" s="34"/>
      <c r="TJI94" s="34"/>
      <c r="TJJ94" s="34"/>
      <c r="TJK94" s="34"/>
      <c r="TJL94" s="34"/>
      <c r="TJM94" s="34"/>
      <c r="TJN94" s="34"/>
      <c r="TJO94" s="34"/>
      <c r="TJP94" s="34"/>
      <c r="TJQ94" s="34"/>
      <c r="TJR94" s="34"/>
      <c r="TJS94" s="34"/>
      <c r="TJT94" s="34"/>
      <c r="TJU94" s="34"/>
      <c r="TJV94" s="34"/>
      <c r="TJW94" s="34"/>
      <c r="TJX94" s="34"/>
      <c r="TJY94" s="34"/>
      <c r="TJZ94" s="34"/>
      <c r="TKA94" s="34"/>
      <c r="TKB94" s="34"/>
      <c r="TKC94" s="34"/>
      <c r="TKD94" s="34"/>
      <c r="TKE94" s="34"/>
      <c r="TKF94" s="34"/>
      <c r="TKG94" s="34"/>
      <c r="TKH94" s="34"/>
      <c r="TKI94" s="34"/>
      <c r="TKJ94" s="34"/>
      <c r="TKK94" s="34"/>
      <c r="TKL94" s="34"/>
      <c r="TKM94" s="34"/>
      <c r="TKN94" s="34"/>
      <c r="TKO94" s="34"/>
      <c r="TKP94" s="34"/>
      <c r="TKQ94" s="34"/>
      <c r="TKR94" s="34"/>
      <c r="TKS94" s="34"/>
      <c r="TKT94" s="34"/>
      <c r="TKU94" s="34"/>
      <c r="TKV94" s="34"/>
      <c r="TKW94" s="34"/>
      <c r="TKX94" s="34"/>
      <c r="TKY94" s="34"/>
      <c r="TKZ94" s="34"/>
      <c r="TLA94" s="34"/>
      <c r="TLB94" s="34"/>
      <c r="TLC94" s="34"/>
      <c r="TLD94" s="34"/>
      <c r="TLE94" s="34"/>
      <c r="TLF94" s="34"/>
      <c r="TLG94" s="34"/>
      <c r="TLH94" s="34"/>
      <c r="TLI94" s="34"/>
      <c r="TLJ94" s="34"/>
      <c r="TLK94" s="34"/>
      <c r="TLL94" s="34"/>
      <c r="TLM94" s="34"/>
      <c r="TLN94" s="34"/>
      <c r="TLO94" s="34"/>
      <c r="TLP94" s="34"/>
      <c r="TLQ94" s="34"/>
      <c r="TLR94" s="34"/>
      <c r="TLS94" s="34"/>
      <c r="TLT94" s="34"/>
      <c r="TLU94" s="34"/>
      <c r="TLV94" s="34"/>
      <c r="TLW94" s="34"/>
      <c r="TLX94" s="34"/>
      <c r="TLY94" s="34"/>
      <c r="TLZ94" s="34"/>
      <c r="TMA94" s="34"/>
      <c r="TMB94" s="34"/>
      <c r="TMC94" s="34"/>
      <c r="TMD94" s="34"/>
      <c r="TME94" s="34"/>
      <c r="TMF94" s="34"/>
      <c r="TMG94" s="34"/>
      <c r="TMH94" s="34"/>
      <c r="TMI94" s="34"/>
      <c r="TMJ94" s="34"/>
      <c r="TMK94" s="34"/>
      <c r="TML94" s="34"/>
      <c r="TMM94" s="34"/>
      <c r="TMN94" s="34"/>
      <c r="TMO94" s="34"/>
      <c r="TMP94" s="34"/>
      <c r="TMQ94" s="34"/>
      <c r="TMR94" s="34"/>
      <c r="TMS94" s="34"/>
      <c r="TMT94" s="34"/>
      <c r="TMU94" s="34"/>
      <c r="TMV94" s="34"/>
      <c r="TMW94" s="34"/>
      <c r="TMX94" s="34"/>
      <c r="TMY94" s="34"/>
      <c r="TMZ94" s="34"/>
      <c r="TNA94" s="34"/>
      <c r="TNB94" s="34"/>
      <c r="TNC94" s="34"/>
      <c r="TND94" s="34"/>
      <c r="TNE94" s="34"/>
      <c r="TNF94" s="34"/>
      <c r="TNG94" s="34"/>
      <c r="TNH94" s="34"/>
      <c r="TNI94" s="34"/>
      <c r="TNJ94" s="34"/>
      <c r="TNK94" s="34"/>
      <c r="TNL94" s="34"/>
      <c r="TNM94" s="34"/>
      <c r="TNN94" s="34"/>
      <c r="TNO94" s="34"/>
      <c r="TNP94" s="34"/>
      <c r="TNQ94" s="34"/>
      <c r="TNR94" s="34"/>
      <c r="TNS94" s="34"/>
      <c r="TNT94" s="34"/>
      <c r="TNU94" s="34"/>
      <c r="TNV94" s="34"/>
      <c r="TNW94" s="34"/>
      <c r="TNX94" s="34"/>
      <c r="TNY94" s="34"/>
      <c r="TNZ94" s="34"/>
      <c r="TOA94" s="34"/>
      <c r="TOB94" s="34"/>
      <c r="TOC94" s="34"/>
      <c r="TOD94" s="34"/>
      <c r="TOE94" s="34"/>
      <c r="TOF94" s="34"/>
      <c r="TOG94" s="34"/>
      <c r="TOH94" s="34"/>
      <c r="TOI94" s="34"/>
      <c r="TOJ94" s="34"/>
      <c r="TOK94" s="34"/>
      <c r="TOL94" s="34"/>
      <c r="TOM94" s="34"/>
      <c r="TON94" s="34"/>
      <c r="TOO94" s="34"/>
      <c r="TOP94" s="34"/>
      <c r="TOQ94" s="34"/>
      <c r="TOR94" s="34"/>
      <c r="TOS94" s="34"/>
      <c r="TOT94" s="34"/>
      <c r="TOU94" s="34"/>
      <c r="TOV94" s="34"/>
      <c r="TOW94" s="34"/>
      <c r="TOX94" s="34"/>
      <c r="TOY94" s="34"/>
      <c r="TOZ94" s="34"/>
      <c r="TPA94" s="34"/>
      <c r="TPB94" s="34"/>
      <c r="TPC94" s="34"/>
      <c r="TPD94" s="34"/>
      <c r="TPE94" s="34"/>
      <c r="TPF94" s="34"/>
      <c r="TPG94" s="34"/>
      <c r="TPH94" s="34"/>
      <c r="TPI94" s="34"/>
      <c r="TPJ94" s="34"/>
      <c r="TPK94" s="34"/>
      <c r="TPL94" s="34"/>
      <c r="TPM94" s="34"/>
      <c r="TPN94" s="34"/>
      <c r="TPO94" s="34"/>
      <c r="TPP94" s="34"/>
      <c r="TPQ94" s="34"/>
      <c r="TPR94" s="34"/>
      <c r="TPS94" s="34"/>
      <c r="TPT94" s="34"/>
      <c r="TPU94" s="34"/>
      <c r="TPV94" s="34"/>
      <c r="TPW94" s="34"/>
      <c r="TPX94" s="34"/>
      <c r="TPY94" s="34"/>
      <c r="TPZ94" s="34"/>
      <c r="TQA94" s="34"/>
      <c r="TQB94" s="34"/>
      <c r="TQC94" s="34"/>
      <c r="TQD94" s="34"/>
      <c r="TQE94" s="34"/>
      <c r="TQF94" s="34"/>
      <c r="TQG94" s="34"/>
      <c r="TQH94" s="34"/>
      <c r="TQI94" s="34"/>
      <c r="TQJ94" s="34"/>
      <c r="TQK94" s="34"/>
      <c r="TQL94" s="34"/>
      <c r="TQM94" s="34"/>
      <c r="TQN94" s="34"/>
      <c r="TQO94" s="34"/>
      <c r="TQP94" s="34"/>
      <c r="TQQ94" s="34"/>
      <c r="TQR94" s="34"/>
      <c r="TQS94" s="34"/>
      <c r="TQT94" s="34"/>
      <c r="TQU94" s="34"/>
      <c r="TQV94" s="34"/>
      <c r="TQW94" s="34"/>
      <c r="TQX94" s="34"/>
      <c r="TQY94" s="34"/>
      <c r="TQZ94" s="34"/>
      <c r="TRA94" s="34"/>
      <c r="TRB94" s="34"/>
      <c r="TRC94" s="34"/>
      <c r="TRD94" s="34"/>
      <c r="TRE94" s="34"/>
      <c r="TRF94" s="34"/>
      <c r="TRG94" s="34"/>
      <c r="TRH94" s="34"/>
      <c r="TRI94" s="34"/>
      <c r="TRJ94" s="34"/>
      <c r="TRK94" s="34"/>
      <c r="TRL94" s="34"/>
      <c r="TRM94" s="34"/>
      <c r="TRN94" s="34"/>
      <c r="TRO94" s="34"/>
      <c r="TRP94" s="34"/>
      <c r="TRQ94" s="34"/>
      <c r="TRR94" s="34"/>
      <c r="TRS94" s="34"/>
      <c r="TRT94" s="34"/>
      <c r="TRU94" s="34"/>
      <c r="TRV94" s="34"/>
      <c r="TRW94" s="34"/>
      <c r="TRX94" s="34"/>
      <c r="TRY94" s="34"/>
      <c r="TRZ94" s="34"/>
      <c r="TSA94" s="34"/>
      <c r="TSB94" s="34"/>
      <c r="TSC94" s="34"/>
      <c r="TSD94" s="34"/>
      <c r="TSE94" s="34"/>
      <c r="TSF94" s="34"/>
      <c r="TSG94" s="34"/>
      <c r="TSH94" s="34"/>
      <c r="TSI94" s="34"/>
      <c r="TSJ94" s="34"/>
      <c r="TSK94" s="34"/>
      <c r="TSL94" s="34"/>
      <c r="TSM94" s="34"/>
      <c r="TSN94" s="34"/>
      <c r="TSO94" s="34"/>
      <c r="TSP94" s="34"/>
      <c r="TSQ94" s="34"/>
      <c r="TSR94" s="34"/>
      <c r="TSS94" s="34"/>
      <c r="TST94" s="34"/>
      <c r="TSU94" s="34"/>
      <c r="TSV94" s="34"/>
      <c r="TSW94" s="34"/>
      <c r="TSX94" s="34"/>
      <c r="TSY94" s="34"/>
      <c r="TSZ94" s="34"/>
      <c r="TTA94" s="34"/>
      <c r="TTB94" s="34"/>
      <c r="TTC94" s="34"/>
      <c r="TTD94" s="34"/>
      <c r="TTE94" s="34"/>
      <c r="TTF94" s="34"/>
      <c r="TTG94" s="34"/>
      <c r="TTH94" s="34"/>
      <c r="TTI94" s="34"/>
      <c r="TTJ94" s="34"/>
      <c r="TTK94" s="34"/>
      <c r="TTL94" s="34"/>
      <c r="TTM94" s="34"/>
      <c r="TTN94" s="34"/>
      <c r="TTO94" s="34"/>
      <c r="TTP94" s="34"/>
      <c r="TTQ94" s="34"/>
      <c r="TTR94" s="34"/>
      <c r="TTS94" s="34"/>
      <c r="TTT94" s="34"/>
      <c r="TTU94" s="34"/>
      <c r="TTV94" s="34"/>
      <c r="TTW94" s="34"/>
      <c r="TTX94" s="34"/>
      <c r="TTY94" s="34"/>
      <c r="TTZ94" s="34"/>
      <c r="TUA94" s="34"/>
      <c r="TUB94" s="34"/>
      <c r="TUC94" s="34"/>
      <c r="TUD94" s="34"/>
      <c r="TUE94" s="34"/>
      <c r="TUF94" s="34"/>
      <c r="TUG94" s="34"/>
      <c r="TUH94" s="34"/>
      <c r="TUI94" s="34"/>
      <c r="TUJ94" s="34"/>
      <c r="TUK94" s="34"/>
      <c r="TUL94" s="34"/>
      <c r="TUM94" s="34"/>
      <c r="TUN94" s="34"/>
      <c r="TUO94" s="34"/>
      <c r="TUP94" s="34"/>
      <c r="TUQ94" s="34"/>
      <c r="TUR94" s="34"/>
      <c r="TUS94" s="34"/>
      <c r="TUT94" s="34"/>
      <c r="TUU94" s="34"/>
      <c r="TUV94" s="34"/>
      <c r="TUW94" s="34"/>
      <c r="TUX94" s="34"/>
      <c r="TUY94" s="34"/>
      <c r="TUZ94" s="34"/>
      <c r="TVA94" s="34"/>
      <c r="TVB94" s="34"/>
      <c r="TVC94" s="34"/>
      <c r="TVD94" s="34"/>
      <c r="TVE94" s="34"/>
      <c r="TVF94" s="34"/>
      <c r="TVG94" s="34"/>
      <c r="TVH94" s="34"/>
      <c r="TVI94" s="34"/>
      <c r="TVJ94" s="34"/>
      <c r="TVK94" s="34"/>
      <c r="TVL94" s="34"/>
      <c r="TVM94" s="34"/>
      <c r="TVN94" s="34"/>
      <c r="TVO94" s="34"/>
      <c r="TVP94" s="34"/>
      <c r="TVQ94" s="34"/>
      <c r="TVR94" s="34"/>
      <c r="TVS94" s="34"/>
      <c r="TVT94" s="34"/>
      <c r="TVU94" s="34"/>
      <c r="TVV94" s="34"/>
      <c r="TVW94" s="34"/>
      <c r="TVX94" s="34"/>
      <c r="TVY94" s="34"/>
      <c r="TVZ94" s="34"/>
      <c r="TWA94" s="34"/>
      <c r="TWB94" s="34"/>
      <c r="TWC94" s="34"/>
      <c r="TWD94" s="34"/>
      <c r="TWE94" s="34"/>
      <c r="TWF94" s="34"/>
      <c r="TWG94" s="34"/>
      <c r="TWH94" s="34"/>
      <c r="TWI94" s="34"/>
      <c r="TWJ94" s="34"/>
      <c r="TWK94" s="34"/>
      <c r="TWL94" s="34"/>
      <c r="TWM94" s="34"/>
      <c r="TWN94" s="34"/>
      <c r="TWO94" s="34"/>
      <c r="TWP94" s="34"/>
      <c r="TWQ94" s="34"/>
      <c r="TWR94" s="34"/>
      <c r="TWS94" s="34"/>
      <c r="TWT94" s="34"/>
      <c r="TWU94" s="34"/>
      <c r="TWV94" s="34"/>
      <c r="TWW94" s="34"/>
      <c r="TWX94" s="34"/>
      <c r="TWY94" s="34"/>
      <c r="TWZ94" s="34"/>
      <c r="TXA94" s="34"/>
      <c r="TXB94" s="34"/>
      <c r="TXC94" s="34"/>
      <c r="TXD94" s="34"/>
      <c r="TXE94" s="34"/>
      <c r="TXF94" s="34"/>
      <c r="TXG94" s="34"/>
      <c r="TXH94" s="34"/>
      <c r="TXI94" s="34"/>
      <c r="TXJ94" s="34"/>
      <c r="TXK94" s="34"/>
      <c r="TXL94" s="34"/>
      <c r="TXM94" s="34"/>
      <c r="TXN94" s="34"/>
      <c r="TXO94" s="34"/>
      <c r="TXP94" s="34"/>
      <c r="TXQ94" s="34"/>
      <c r="TXR94" s="34"/>
      <c r="TXS94" s="34"/>
      <c r="TXT94" s="34"/>
      <c r="TXU94" s="34"/>
      <c r="TXV94" s="34"/>
      <c r="TXW94" s="34"/>
      <c r="TXX94" s="34"/>
      <c r="TXY94" s="34"/>
      <c r="TXZ94" s="34"/>
      <c r="TYA94" s="34"/>
      <c r="TYB94" s="34"/>
      <c r="TYC94" s="34"/>
      <c r="TYD94" s="34"/>
      <c r="TYE94" s="34"/>
      <c r="TYF94" s="34"/>
      <c r="TYG94" s="34"/>
      <c r="TYH94" s="34"/>
      <c r="TYI94" s="34"/>
      <c r="TYJ94" s="34"/>
      <c r="TYK94" s="34"/>
      <c r="TYL94" s="34"/>
      <c r="TYM94" s="34"/>
      <c r="TYN94" s="34"/>
      <c r="TYO94" s="34"/>
      <c r="TYP94" s="34"/>
      <c r="TYQ94" s="34"/>
      <c r="TYR94" s="34"/>
      <c r="TYS94" s="34"/>
      <c r="TYT94" s="34"/>
      <c r="TYU94" s="34"/>
      <c r="TYV94" s="34"/>
      <c r="TYW94" s="34"/>
      <c r="TYX94" s="34"/>
      <c r="TYY94" s="34"/>
      <c r="TYZ94" s="34"/>
      <c r="TZA94" s="34"/>
      <c r="TZB94" s="34"/>
      <c r="TZC94" s="34"/>
      <c r="TZD94" s="34"/>
      <c r="TZE94" s="34"/>
      <c r="TZF94" s="34"/>
      <c r="TZG94" s="34"/>
      <c r="TZH94" s="34"/>
      <c r="TZI94" s="34"/>
      <c r="TZJ94" s="34"/>
      <c r="TZK94" s="34"/>
      <c r="TZL94" s="34"/>
      <c r="TZM94" s="34"/>
      <c r="TZN94" s="34"/>
      <c r="TZO94" s="34"/>
      <c r="TZP94" s="34"/>
      <c r="TZQ94" s="34"/>
      <c r="TZR94" s="34"/>
      <c r="TZS94" s="34"/>
      <c r="TZT94" s="34"/>
      <c r="TZU94" s="34"/>
      <c r="TZV94" s="34"/>
      <c r="TZW94" s="34"/>
      <c r="TZX94" s="34"/>
      <c r="TZY94" s="34"/>
      <c r="TZZ94" s="34"/>
      <c r="UAA94" s="34"/>
      <c r="UAB94" s="34"/>
      <c r="UAC94" s="34"/>
      <c r="UAD94" s="34"/>
      <c r="UAE94" s="34"/>
      <c r="UAF94" s="34"/>
      <c r="UAG94" s="34"/>
      <c r="UAH94" s="34"/>
      <c r="UAI94" s="34"/>
      <c r="UAJ94" s="34"/>
      <c r="UAK94" s="34"/>
      <c r="UAL94" s="34"/>
      <c r="UAM94" s="34"/>
      <c r="UAN94" s="34"/>
      <c r="UAO94" s="34"/>
      <c r="UAP94" s="34"/>
      <c r="UAQ94" s="34"/>
      <c r="UAR94" s="34"/>
      <c r="UAS94" s="34"/>
      <c r="UAT94" s="34"/>
      <c r="UAU94" s="34"/>
      <c r="UAV94" s="34"/>
      <c r="UAW94" s="34"/>
      <c r="UAX94" s="34"/>
      <c r="UAY94" s="34"/>
      <c r="UAZ94" s="34"/>
      <c r="UBA94" s="34"/>
      <c r="UBB94" s="34"/>
      <c r="UBC94" s="34"/>
      <c r="UBD94" s="34"/>
      <c r="UBE94" s="34"/>
      <c r="UBF94" s="34"/>
      <c r="UBG94" s="34"/>
      <c r="UBH94" s="34"/>
      <c r="UBI94" s="34"/>
      <c r="UBJ94" s="34"/>
      <c r="UBK94" s="34"/>
      <c r="UBL94" s="34"/>
      <c r="UBM94" s="34"/>
      <c r="UBN94" s="34"/>
      <c r="UBO94" s="34"/>
      <c r="UBP94" s="34"/>
      <c r="UBQ94" s="34"/>
      <c r="UBR94" s="34"/>
      <c r="UBS94" s="34"/>
      <c r="UBT94" s="34"/>
      <c r="UBU94" s="34"/>
      <c r="UBV94" s="34"/>
      <c r="UBW94" s="34"/>
      <c r="UBX94" s="34"/>
      <c r="UBY94" s="34"/>
      <c r="UBZ94" s="34"/>
      <c r="UCA94" s="34"/>
      <c r="UCB94" s="34"/>
      <c r="UCC94" s="34"/>
      <c r="UCD94" s="34"/>
      <c r="UCE94" s="34"/>
      <c r="UCF94" s="34"/>
      <c r="UCG94" s="34"/>
      <c r="UCH94" s="34"/>
      <c r="UCI94" s="34"/>
      <c r="UCJ94" s="34"/>
      <c r="UCK94" s="34"/>
      <c r="UCL94" s="34"/>
      <c r="UCM94" s="34"/>
      <c r="UCN94" s="34"/>
      <c r="UCO94" s="34"/>
      <c r="UCP94" s="34"/>
      <c r="UCQ94" s="34"/>
      <c r="UCR94" s="34"/>
      <c r="UCS94" s="34"/>
      <c r="UCT94" s="34"/>
      <c r="UCU94" s="34"/>
      <c r="UCV94" s="34"/>
      <c r="UCW94" s="34"/>
      <c r="UCX94" s="34"/>
      <c r="UCY94" s="34"/>
      <c r="UCZ94" s="34"/>
      <c r="UDA94" s="34"/>
      <c r="UDB94" s="34"/>
      <c r="UDC94" s="34"/>
      <c r="UDD94" s="34"/>
      <c r="UDE94" s="34"/>
      <c r="UDF94" s="34"/>
      <c r="UDG94" s="34"/>
      <c r="UDH94" s="34"/>
      <c r="UDI94" s="34"/>
      <c r="UDJ94" s="34"/>
      <c r="UDK94" s="34"/>
      <c r="UDL94" s="34"/>
      <c r="UDM94" s="34"/>
      <c r="UDN94" s="34"/>
      <c r="UDO94" s="34"/>
      <c r="UDP94" s="34"/>
      <c r="UDQ94" s="34"/>
      <c r="UDR94" s="34"/>
      <c r="UDS94" s="34"/>
      <c r="UDT94" s="34"/>
      <c r="UDU94" s="34"/>
      <c r="UDV94" s="34"/>
      <c r="UDW94" s="34"/>
      <c r="UDX94" s="34"/>
      <c r="UDY94" s="34"/>
      <c r="UDZ94" s="34"/>
      <c r="UEA94" s="34"/>
      <c r="UEB94" s="34"/>
      <c r="UEC94" s="34"/>
      <c r="UED94" s="34"/>
      <c r="UEE94" s="34"/>
      <c r="UEF94" s="34"/>
      <c r="UEG94" s="34"/>
      <c r="UEH94" s="34"/>
      <c r="UEI94" s="34"/>
      <c r="UEJ94" s="34"/>
      <c r="UEK94" s="34"/>
      <c r="UEL94" s="34"/>
      <c r="UEM94" s="34"/>
      <c r="UEN94" s="34"/>
      <c r="UEO94" s="34"/>
      <c r="UEP94" s="34"/>
      <c r="UEQ94" s="34"/>
      <c r="UER94" s="34"/>
      <c r="UES94" s="34"/>
      <c r="UET94" s="34"/>
      <c r="UEU94" s="34"/>
      <c r="UEV94" s="34"/>
      <c r="UEW94" s="34"/>
      <c r="UEX94" s="34"/>
      <c r="UEY94" s="34"/>
      <c r="UEZ94" s="34"/>
      <c r="UFA94" s="34"/>
      <c r="UFB94" s="34"/>
      <c r="UFC94" s="34"/>
      <c r="UFD94" s="34"/>
      <c r="UFE94" s="34"/>
      <c r="UFF94" s="34"/>
      <c r="UFG94" s="34"/>
      <c r="UFH94" s="34"/>
      <c r="UFI94" s="34"/>
      <c r="UFJ94" s="34"/>
      <c r="UFK94" s="34"/>
      <c r="UFL94" s="34"/>
      <c r="UFM94" s="34"/>
      <c r="UFN94" s="34"/>
      <c r="UFO94" s="34"/>
      <c r="UFP94" s="34"/>
      <c r="UFQ94" s="34"/>
      <c r="UFR94" s="34"/>
      <c r="UFS94" s="34"/>
      <c r="UFT94" s="34"/>
      <c r="UFU94" s="34"/>
      <c r="UFV94" s="34"/>
      <c r="UFW94" s="34"/>
      <c r="UFX94" s="34"/>
      <c r="UFY94" s="34"/>
      <c r="UFZ94" s="34"/>
      <c r="UGA94" s="34"/>
      <c r="UGB94" s="34"/>
      <c r="UGC94" s="34"/>
      <c r="UGD94" s="34"/>
      <c r="UGE94" s="34"/>
      <c r="UGF94" s="34"/>
      <c r="UGG94" s="34"/>
      <c r="UGH94" s="34"/>
      <c r="UGI94" s="34"/>
      <c r="UGJ94" s="34"/>
      <c r="UGK94" s="34"/>
      <c r="UGL94" s="34"/>
      <c r="UGM94" s="34"/>
      <c r="UGN94" s="34"/>
      <c r="UGO94" s="34"/>
      <c r="UGP94" s="34"/>
      <c r="UGQ94" s="34"/>
      <c r="UGR94" s="34"/>
      <c r="UGS94" s="34"/>
      <c r="UGT94" s="34"/>
      <c r="UGU94" s="34"/>
      <c r="UGV94" s="34"/>
      <c r="UGW94" s="34"/>
      <c r="UGX94" s="34"/>
      <c r="UGY94" s="34"/>
      <c r="UGZ94" s="34"/>
      <c r="UHA94" s="34"/>
      <c r="UHB94" s="34"/>
      <c r="UHC94" s="34"/>
      <c r="UHD94" s="34"/>
      <c r="UHE94" s="34"/>
      <c r="UHF94" s="34"/>
      <c r="UHG94" s="34"/>
      <c r="UHH94" s="34"/>
      <c r="UHI94" s="34"/>
      <c r="UHJ94" s="34"/>
      <c r="UHK94" s="34"/>
      <c r="UHL94" s="34"/>
      <c r="UHM94" s="34"/>
      <c r="UHN94" s="34"/>
      <c r="UHO94" s="34"/>
      <c r="UHP94" s="34"/>
      <c r="UHQ94" s="34"/>
      <c r="UHR94" s="34"/>
      <c r="UHS94" s="34"/>
      <c r="UHT94" s="34"/>
      <c r="UHU94" s="34"/>
      <c r="UHV94" s="34"/>
      <c r="UHW94" s="34"/>
      <c r="UHX94" s="34"/>
      <c r="UHY94" s="34"/>
      <c r="UHZ94" s="34"/>
      <c r="UIA94" s="34"/>
      <c r="UIB94" s="34"/>
      <c r="UIC94" s="34"/>
      <c r="UID94" s="34"/>
      <c r="UIE94" s="34"/>
      <c r="UIF94" s="34"/>
      <c r="UIG94" s="34"/>
      <c r="UIH94" s="34"/>
      <c r="UII94" s="34"/>
      <c r="UIJ94" s="34"/>
      <c r="UIK94" s="34"/>
      <c r="UIL94" s="34"/>
      <c r="UIM94" s="34"/>
      <c r="UIN94" s="34"/>
      <c r="UIO94" s="34"/>
      <c r="UIP94" s="34"/>
      <c r="UIQ94" s="34"/>
      <c r="UIR94" s="34"/>
      <c r="UIS94" s="34"/>
      <c r="UIT94" s="34"/>
      <c r="UIU94" s="34"/>
      <c r="UIV94" s="34"/>
      <c r="UIW94" s="34"/>
      <c r="UIX94" s="34"/>
      <c r="UIY94" s="34"/>
      <c r="UIZ94" s="34"/>
      <c r="UJA94" s="34"/>
      <c r="UJB94" s="34"/>
      <c r="UJC94" s="34"/>
      <c r="UJD94" s="34"/>
      <c r="UJE94" s="34"/>
      <c r="UJF94" s="34"/>
      <c r="UJG94" s="34"/>
      <c r="UJH94" s="34"/>
      <c r="UJI94" s="34"/>
      <c r="UJJ94" s="34"/>
      <c r="UJK94" s="34"/>
      <c r="UJL94" s="34"/>
      <c r="UJM94" s="34"/>
      <c r="UJN94" s="34"/>
      <c r="UJO94" s="34"/>
      <c r="UJP94" s="34"/>
      <c r="UJQ94" s="34"/>
      <c r="UJR94" s="34"/>
      <c r="UJS94" s="34"/>
      <c r="UJT94" s="34"/>
      <c r="UJU94" s="34"/>
      <c r="UJV94" s="34"/>
      <c r="UJW94" s="34"/>
      <c r="UJX94" s="34"/>
      <c r="UJY94" s="34"/>
      <c r="UJZ94" s="34"/>
      <c r="UKA94" s="34"/>
      <c r="UKB94" s="34"/>
      <c r="UKC94" s="34"/>
      <c r="UKD94" s="34"/>
      <c r="UKE94" s="34"/>
      <c r="UKF94" s="34"/>
      <c r="UKG94" s="34"/>
      <c r="UKH94" s="34"/>
      <c r="UKI94" s="34"/>
      <c r="UKJ94" s="34"/>
      <c r="UKK94" s="34"/>
      <c r="UKL94" s="34"/>
      <c r="UKM94" s="34"/>
      <c r="UKN94" s="34"/>
      <c r="UKO94" s="34"/>
      <c r="UKP94" s="34"/>
      <c r="UKQ94" s="34"/>
      <c r="UKR94" s="34"/>
      <c r="UKS94" s="34"/>
      <c r="UKT94" s="34"/>
      <c r="UKU94" s="34"/>
      <c r="UKV94" s="34"/>
      <c r="UKW94" s="34"/>
      <c r="UKX94" s="34"/>
      <c r="UKY94" s="34"/>
      <c r="UKZ94" s="34"/>
      <c r="ULA94" s="34"/>
      <c r="ULB94" s="34"/>
      <c r="ULC94" s="34"/>
      <c r="ULD94" s="34"/>
      <c r="ULE94" s="34"/>
      <c r="ULF94" s="34"/>
      <c r="ULG94" s="34"/>
      <c r="ULH94" s="34"/>
      <c r="ULI94" s="34"/>
      <c r="ULJ94" s="34"/>
      <c r="ULK94" s="34"/>
      <c r="ULL94" s="34"/>
      <c r="ULM94" s="34"/>
      <c r="ULN94" s="34"/>
      <c r="ULO94" s="34"/>
      <c r="ULP94" s="34"/>
      <c r="ULQ94" s="34"/>
      <c r="ULR94" s="34"/>
      <c r="ULS94" s="34"/>
      <c r="ULT94" s="34"/>
      <c r="ULU94" s="34"/>
      <c r="ULV94" s="34"/>
      <c r="ULW94" s="34"/>
      <c r="ULX94" s="34"/>
      <c r="ULY94" s="34"/>
      <c r="ULZ94" s="34"/>
      <c r="UMA94" s="34"/>
      <c r="UMB94" s="34"/>
      <c r="UMC94" s="34"/>
      <c r="UMD94" s="34"/>
      <c r="UME94" s="34"/>
      <c r="UMF94" s="34"/>
      <c r="UMG94" s="34"/>
      <c r="UMH94" s="34"/>
      <c r="UMI94" s="34"/>
      <c r="UMJ94" s="34"/>
      <c r="UMK94" s="34"/>
      <c r="UML94" s="34"/>
      <c r="UMM94" s="34"/>
      <c r="UMN94" s="34"/>
      <c r="UMO94" s="34"/>
      <c r="UMP94" s="34"/>
      <c r="UMQ94" s="34"/>
      <c r="UMR94" s="34"/>
      <c r="UMS94" s="34"/>
      <c r="UMT94" s="34"/>
      <c r="UMU94" s="34"/>
      <c r="UMV94" s="34"/>
      <c r="UMW94" s="34"/>
      <c r="UMX94" s="34"/>
      <c r="UMY94" s="34"/>
      <c r="UMZ94" s="34"/>
      <c r="UNA94" s="34"/>
      <c r="UNB94" s="34"/>
      <c r="UNC94" s="34"/>
      <c r="UND94" s="34"/>
      <c r="UNE94" s="34"/>
      <c r="UNF94" s="34"/>
      <c r="UNG94" s="34"/>
      <c r="UNH94" s="34"/>
      <c r="UNI94" s="34"/>
      <c r="UNJ94" s="34"/>
      <c r="UNK94" s="34"/>
      <c r="UNL94" s="34"/>
      <c r="UNM94" s="34"/>
      <c r="UNN94" s="34"/>
      <c r="UNO94" s="34"/>
      <c r="UNP94" s="34"/>
      <c r="UNQ94" s="34"/>
      <c r="UNR94" s="34"/>
      <c r="UNS94" s="34"/>
      <c r="UNT94" s="34"/>
      <c r="UNU94" s="34"/>
      <c r="UNV94" s="34"/>
      <c r="UNW94" s="34"/>
      <c r="UNX94" s="34"/>
      <c r="UNY94" s="34"/>
      <c r="UNZ94" s="34"/>
      <c r="UOA94" s="34"/>
      <c r="UOB94" s="34"/>
      <c r="UOC94" s="34"/>
      <c r="UOD94" s="34"/>
      <c r="UOE94" s="34"/>
      <c r="UOF94" s="34"/>
      <c r="UOG94" s="34"/>
      <c r="UOH94" s="34"/>
      <c r="UOI94" s="34"/>
      <c r="UOJ94" s="34"/>
      <c r="UOK94" s="34"/>
      <c r="UOL94" s="34"/>
      <c r="UOM94" s="34"/>
      <c r="UON94" s="34"/>
      <c r="UOO94" s="34"/>
      <c r="UOP94" s="34"/>
      <c r="UOQ94" s="34"/>
      <c r="UOR94" s="34"/>
      <c r="UOS94" s="34"/>
      <c r="UOT94" s="34"/>
      <c r="UOU94" s="34"/>
      <c r="UOV94" s="34"/>
      <c r="UOW94" s="34"/>
      <c r="UOX94" s="34"/>
      <c r="UOY94" s="34"/>
      <c r="UOZ94" s="34"/>
      <c r="UPA94" s="34"/>
      <c r="UPB94" s="34"/>
      <c r="UPC94" s="34"/>
      <c r="UPD94" s="34"/>
      <c r="UPE94" s="34"/>
      <c r="UPF94" s="34"/>
      <c r="UPG94" s="34"/>
      <c r="UPH94" s="34"/>
      <c r="UPI94" s="34"/>
      <c r="UPJ94" s="34"/>
      <c r="UPK94" s="34"/>
      <c r="UPL94" s="34"/>
      <c r="UPM94" s="34"/>
      <c r="UPN94" s="34"/>
      <c r="UPO94" s="34"/>
      <c r="UPP94" s="34"/>
      <c r="UPQ94" s="34"/>
      <c r="UPR94" s="34"/>
      <c r="UPS94" s="34"/>
      <c r="UPT94" s="34"/>
      <c r="UPU94" s="34"/>
      <c r="UPV94" s="34"/>
      <c r="UPW94" s="34"/>
      <c r="UPX94" s="34"/>
      <c r="UPY94" s="34"/>
      <c r="UPZ94" s="34"/>
      <c r="UQA94" s="34"/>
      <c r="UQB94" s="34"/>
      <c r="UQC94" s="34"/>
      <c r="UQD94" s="34"/>
      <c r="UQE94" s="34"/>
      <c r="UQF94" s="34"/>
      <c r="UQG94" s="34"/>
      <c r="UQH94" s="34"/>
      <c r="UQI94" s="34"/>
      <c r="UQJ94" s="34"/>
      <c r="UQK94" s="34"/>
      <c r="UQL94" s="34"/>
      <c r="UQM94" s="34"/>
      <c r="UQN94" s="34"/>
      <c r="UQO94" s="34"/>
      <c r="UQP94" s="34"/>
      <c r="UQQ94" s="34"/>
      <c r="UQR94" s="34"/>
      <c r="UQS94" s="34"/>
      <c r="UQT94" s="34"/>
      <c r="UQU94" s="34"/>
      <c r="UQV94" s="34"/>
      <c r="UQW94" s="34"/>
      <c r="UQX94" s="34"/>
      <c r="UQY94" s="34"/>
      <c r="UQZ94" s="34"/>
      <c r="URA94" s="34"/>
      <c r="URB94" s="34"/>
      <c r="URC94" s="34"/>
      <c r="URD94" s="34"/>
      <c r="URE94" s="34"/>
      <c r="URF94" s="34"/>
      <c r="URG94" s="34"/>
      <c r="URH94" s="34"/>
      <c r="URI94" s="34"/>
      <c r="URJ94" s="34"/>
      <c r="URK94" s="34"/>
      <c r="URL94" s="34"/>
      <c r="URM94" s="34"/>
      <c r="URN94" s="34"/>
      <c r="URO94" s="34"/>
      <c r="URP94" s="34"/>
      <c r="URQ94" s="34"/>
      <c r="URR94" s="34"/>
      <c r="URS94" s="34"/>
      <c r="URT94" s="34"/>
      <c r="URU94" s="34"/>
      <c r="URV94" s="34"/>
      <c r="URW94" s="34"/>
      <c r="URX94" s="34"/>
      <c r="URY94" s="34"/>
      <c r="URZ94" s="34"/>
      <c r="USA94" s="34"/>
      <c r="USB94" s="34"/>
      <c r="USC94" s="34"/>
      <c r="USD94" s="34"/>
      <c r="USE94" s="34"/>
      <c r="USF94" s="34"/>
      <c r="USG94" s="34"/>
      <c r="USH94" s="34"/>
      <c r="USI94" s="34"/>
      <c r="USJ94" s="34"/>
      <c r="USK94" s="34"/>
      <c r="USL94" s="34"/>
      <c r="USM94" s="34"/>
      <c r="USN94" s="34"/>
      <c r="USO94" s="34"/>
      <c r="USP94" s="34"/>
      <c r="USQ94" s="34"/>
      <c r="USR94" s="34"/>
      <c r="USS94" s="34"/>
      <c r="UST94" s="34"/>
      <c r="USU94" s="34"/>
      <c r="USV94" s="34"/>
      <c r="USW94" s="34"/>
      <c r="USX94" s="34"/>
      <c r="USY94" s="34"/>
      <c r="USZ94" s="34"/>
      <c r="UTA94" s="34"/>
      <c r="UTB94" s="34"/>
      <c r="UTC94" s="34"/>
      <c r="UTD94" s="34"/>
      <c r="UTE94" s="34"/>
      <c r="UTF94" s="34"/>
      <c r="UTG94" s="34"/>
      <c r="UTH94" s="34"/>
      <c r="UTI94" s="34"/>
      <c r="UTJ94" s="34"/>
      <c r="UTK94" s="34"/>
      <c r="UTL94" s="34"/>
      <c r="UTM94" s="34"/>
      <c r="UTN94" s="34"/>
      <c r="UTO94" s="34"/>
      <c r="UTP94" s="34"/>
      <c r="UTQ94" s="34"/>
      <c r="UTR94" s="34"/>
      <c r="UTS94" s="34"/>
      <c r="UTT94" s="34"/>
      <c r="UTU94" s="34"/>
      <c r="UTV94" s="34"/>
      <c r="UTW94" s="34"/>
      <c r="UTX94" s="34"/>
      <c r="UTY94" s="34"/>
      <c r="UTZ94" s="34"/>
      <c r="UUA94" s="34"/>
      <c r="UUB94" s="34"/>
      <c r="UUC94" s="34"/>
      <c r="UUD94" s="34"/>
      <c r="UUE94" s="34"/>
      <c r="UUF94" s="34"/>
      <c r="UUG94" s="34"/>
      <c r="UUH94" s="34"/>
      <c r="UUI94" s="34"/>
      <c r="UUJ94" s="34"/>
      <c r="UUK94" s="34"/>
      <c r="UUL94" s="34"/>
      <c r="UUM94" s="34"/>
      <c r="UUN94" s="34"/>
      <c r="UUO94" s="34"/>
      <c r="UUP94" s="34"/>
      <c r="UUQ94" s="34"/>
      <c r="UUR94" s="34"/>
      <c r="UUS94" s="34"/>
      <c r="UUT94" s="34"/>
      <c r="UUU94" s="34"/>
      <c r="UUV94" s="34"/>
      <c r="UUW94" s="34"/>
      <c r="UUX94" s="34"/>
      <c r="UUY94" s="34"/>
      <c r="UUZ94" s="34"/>
      <c r="UVA94" s="34"/>
      <c r="UVB94" s="34"/>
      <c r="UVC94" s="34"/>
      <c r="UVD94" s="34"/>
      <c r="UVE94" s="34"/>
      <c r="UVF94" s="34"/>
      <c r="UVG94" s="34"/>
      <c r="UVH94" s="34"/>
      <c r="UVI94" s="34"/>
      <c r="UVJ94" s="34"/>
      <c r="UVK94" s="34"/>
      <c r="UVL94" s="34"/>
      <c r="UVM94" s="34"/>
      <c r="UVN94" s="34"/>
      <c r="UVO94" s="34"/>
      <c r="UVP94" s="34"/>
      <c r="UVQ94" s="34"/>
      <c r="UVR94" s="34"/>
      <c r="UVS94" s="34"/>
      <c r="UVT94" s="34"/>
      <c r="UVU94" s="34"/>
      <c r="UVV94" s="34"/>
      <c r="UVW94" s="34"/>
      <c r="UVX94" s="34"/>
      <c r="UVY94" s="34"/>
      <c r="UVZ94" s="34"/>
      <c r="UWA94" s="34"/>
      <c r="UWB94" s="34"/>
      <c r="UWC94" s="34"/>
      <c r="UWD94" s="34"/>
      <c r="UWE94" s="34"/>
      <c r="UWF94" s="34"/>
      <c r="UWG94" s="34"/>
      <c r="UWH94" s="34"/>
      <c r="UWI94" s="34"/>
      <c r="UWJ94" s="34"/>
      <c r="UWK94" s="34"/>
      <c r="UWL94" s="34"/>
      <c r="UWM94" s="34"/>
      <c r="UWN94" s="34"/>
      <c r="UWO94" s="34"/>
      <c r="UWP94" s="34"/>
      <c r="UWQ94" s="34"/>
      <c r="UWR94" s="34"/>
      <c r="UWS94" s="34"/>
      <c r="UWT94" s="34"/>
      <c r="UWU94" s="34"/>
      <c r="UWV94" s="34"/>
      <c r="UWW94" s="34"/>
      <c r="UWX94" s="34"/>
      <c r="UWY94" s="34"/>
      <c r="UWZ94" s="34"/>
      <c r="UXA94" s="34"/>
      <c r="UXB94" s="34"/>
      <c r="UXC94" s="34"/>
      <c r="UXD94" s="34"/>
      <c r="UXE94" s="34"/>
      <c r="UXF94" s="34"/>
      <c r="UXG94" s="34"/>
      <c r="UXH94" s="34"/>
      <c r="UXI94" s="34"/>
      <c r="UXJ94" s="34"/>
      <c r="UXK94" s="34"/>
      <c r="UXL94" s="34"/>
      <c r="UXM94" s="34"/>
      <c r="UXN94" s="34"/>
      <c r="UXO94" s="34"/>
      <c r="UXP94" s="34"/>
      <c r="UXQ94" s="34"/>
      <c r="UXR94" s="34"/>
      <c r="UXS94" s="34"/>
      <c r="UXT94" s="34"/>
      <c r="UXU94" s="34"/>
      <c r="UXV94" s="34"/>
      <c r="UXW94" s="34"/>
      <c r="UXX94" s="34"/>
      <c r="UXY94" s="34"/>
      <c r="UXZ94" s="34"/>
      <c r="UYA94" s="34"/>
      <c r="UYB94" s="34"/>
      <c r="UYC94" s="34"/>
      <c r="UYD94" s="34"/>
      <c r="UYE94" s="34"/>
      <c r="UYF94" s="34"/>
      <c r="UYG94" s="34"/>
      <c r="UYH94" s="34"/>
      <c r="UYI94" s="34"/>
      <c r="UYJ94" s="34"/>
      <c r="UYK94" s="34"/>
      <c r="UYL94" s="34"/>
      <c r="UYM94" s="34"/>
      <c r="UYN94" s="34"/>
      <c r="UYO94" s="34"/>
      <c r="UYP94" s="34"/>
      <c r="UYQ94" s="34"/>
      <c r="UYR94" s="34"/>
      <c r="UYS94" s="34"/>
      <c r="UYT94" s="34"/>
      <c r="UYU94" s="34"/>
      <c r="UYV94" s="34"/>
      <c r="UYW94" s="34"/>
      <c r="UYX94" s="34"/>
      <c r="UYY94" s="34"/>
      <c r="UYZ94" s="34"/>
      <c r="UZA94" s="34"/>
      <c r="UZB94" s="34"/>
      <c r="UZC94" s="34"/>
      <c r="UZD94" s="34"/>
      <c r="UZE94" s="34"/>
      <c r="UZF94" s="34"/>
      <c r="UZG94" s="34"/>
      <c r="UZH94" s="34"/>
      <c r="UZI94" s="34"/>
      <c r="UZJ94" s="34"/>
      <c r="UZK94" s="34"/>
      <c r="UZL94" s="34"/>
      <c r="UZM94" s="34"/>
      <c r="UZN94" s="34"/>
      <c r="UZO94" s="34"/>
      <c r="UZP94" s="34"/>
      <c r="UZQ94" s="34"/>
      <c r="UZR94" s="34"/>
      <c r="UZS94" s="34"/>
      <c r="UZT94" s="34"/>
      <c r="UZU94" s="34"/>
      <c r="UZV94" s="34"/>
      <c r="UZW94" s="34"/>
      <c r="UZX94" s="34"/>
      <c r="UZY94" s="34"/>
      <c r="UZZ94" s="34"/>
      <c r="VAA94" s="34"/>
      <c r="VAB94" s="34"/>
      <c r="VAC94" s="34"/>
      <c r="VAD94" s="34"/>
      <c r="VAE94" s="34"/>
      <c r="VAF94" s="34"/>
      <c r="VAG94" s="34"/>
      <c r="VAH94" s="34"/>
      <c r="VAI94" s="34"/>
      <c r="VAJ94" s="34"/>
      <c r="VAK94" s="34"/>
      <c r="VAL94" s="34"/>
      <c r="VAM94" s="34"/>
      <c r="VAN94" s="34"/>
      <c r="VAO94" s="34"/>
      <c r="VAP94" s="34"/>
      <c r="VAQ94" s="34"/>
      <c r="VAR94" s="34"/>
      <c r="VAS94" s="34"/>
      <c r="VAT94" s="34"/>
      <c r="VAU94" s="34"/>
      <c r="VAV94" s="34"/>
      <c r="VAW94" s="34"/>
      <c r="VAX94" s="34"/>
      <c r="VAY94" s="34"/>
      <c r="VAZ94" s="34"/>
      <c r="VBA94" s="34"/>
      <c r="VBB94" s="34"/>
      <c r="VBC94" s="34"/>
      <c r="VBD94" s="34"/>
      <c r="VBE94" s="34"/>
      <c r="VBF94" s="34"/>
      <c r="VBG94" s="34"/>
      <c r="VBH94" s="34"/>
      <c r="VBI94" s="34"/>
      <c r="VBJ94" s="34"/>
      <c r="VBK94" s="34"/>
      <c r="VBL94" s="34"/>
      <c r="VBM94" s="34"/>
      <c r="VBN94" s="34"/>
      <c r="VBO94" s="34"/>
      <c r="VBP94" s="34"/>
      <c r="VBQ94" s="34"/>
      <c r="VBR94" s="34"/>
      <c r="VBS94" s="34"/>
      <c r="VBT94" s="34"/>
      <c r="VBU94" s="34"/>
      <c r="VBV94" s="34"/>
      <c r="VBW94" s="34"/>
      <c r="VBX94" s="34"/>
      <c r="VBY94" s="34"/>
      <c r="VBZ94" s="34"/>
      <c r="VCA94" s="34"/>
      <c r="VCB94" s="34"/>
      <c r="VCC94" s="34"/>
      <c r="VCD94" s="34"/>
      <c r="VCE94" s="34"/>
      <c r="VCF94" s="34"/>
      <c r="VCG94" s="34"/>
      <c r="VCH94" s="34"/>
      <c r="VCI94" s="34"/>
      <c r="VCJ94" s="34"/>
      <c r="VCK94" s="34"/>
      <c r="VCL94" s="34"/>
      <c r="VCM94" s="34"/>
      <c r="VCN94" s="34"/>
      <c r="VCO94" s="34"/>
      <c r="VCP94" s="34"/>
      <c r="VCQ94" s="34"/>
      <c r="VCR94" s="34"/>
      <c r="VCS94" s="34"/>
      <c r="VCT94" s="34"/>
      <c r="VCU94" s="34"/>
      <c r="VCV94" s="34"/>
      <c r="VCW94" s="34"/>
      <c r="VCX94" s="34"/>
      <c r="VCY94" s="34"/>
      <c r="VCZ94" s="34"/>
      <c r="VDA94" s="34"/>
      <c r="VDB94" s="34"/>
      <c r="VDC94" s="34"/>
      <c r="VDD94" s="34"/>
      <c r="VDE94" s="34"/>
      <c r="VDF94" s="34"/>
      <c r="VDG94" s="34"/>
      <c r="VDH94" s="34"/>
      <c r="VDI94" s="34"/>
      <c r="VDJ94" s="34"/>
      <c r="VDK94" s="34"/>
      <c r="VDL94" s="34"/>
      <c r="VDM94" s="34"/>
      <c r="VDN94" s="34"/>
      <c r="VDO94" s="34"/>
      <c r="VDP94" s="34"/>
      <c r="VDQ94" s="34"/>
      <c r="VDR94" s="34"/>
      <c r="VDS94" s="34"/>
      <c r="VDT94" s="34"/>
      <c r="VDU94" s="34"/>
      <c r="VDV94" s="34"/>
      <c r="VDW94" s="34"/>
      <c r="VDX94" s="34"/>
      <c r="VDY94" s="34"/>
      <c r="VDZ94" s="34"/>
      <c r="VEA94" s="34"/>
      <c r="VEB94" s="34"/>
      <c r="VEC94" s="34"/>
      <c r="VED94" s="34"/>
      <c r="VEE94" s="34"/>
      <c r="VEF94" s="34"/>
      <c r="VEG94" s="34"/>
      <c r="VEH94" s="34"/>
      <c r="VEI94" s="34"/>
      <c r="VEJ94" s="34"/>
      <c r="VEK94" s="34"/>
      <c r="VEL94" s="34"/>
      <c r="VEM94" s="34"/>
      <c r="VEN94" s="34"/>
      <c r="VEO94" s="34"/>
      <c r="VEP94" s="34"/>
      <c r="VEQ94" s="34"/>
      <c r="VER94" s="34"/>
      <c r="VES94" s="34"/>
      <c r="VET94" s="34"/>
      <c r="VEU94" s="34"/>
      <c r="VEV94" s="34"/>
      <c r="VEW94" s="34"/>
      <c r="VEX94" s="34"/>
      <c r="VEY94" s="34"/>
      <c r="VEZ94" s="34"/>
      <c r="VFA94" s="34"/>
      <c r="VFB94" s="34"/>
      <c r="VFC94" s="34"/>
      <c r="VFD94" s="34"/>
      <c r="VFE94" s="34"/>
      <c r="VFF94" s="34"/>
      <c r="VFG94" s="34"/>
      <c r="VFH94" s="34"/>
      <c r="VFI94" s="34"/>
      <c r="VFJ94" s="34"/>
      <c r="VFK94" s="34"/>
      <c r="VFL94" s="34"/>
      <c r="VFM94" s="34"/>
      <c r="VFN94" s="34"/>
      <c r="VFO94" s="34"/>
      <c r="VFP94" s="34"/>
      <c r="VFQ94" s="34"/>
      <c r="VFR94" s="34"/>
      <c r="VFS94" s="34"/>
      <c r="VFT94" s="34"/>
      <c r="VFU94" s="34"/>
      <c r="VFV94" s="34"/>
      <c r="VFW94" s="34"/>
      <c r="VFX94" s="34"/>
      <c r="VFY94" s="34"/>
      <c r="VFZ94" s="34"/>
      <c r="VGA94" s="34"/>
      <c r="VGB94" s="34"/>
      <c r="VGC94" s="34"/>
      <c r="VGD94" s="34"/>
      <c r="VGE94" s="34"/>
      <c r="VGF94" s="34"/>
      <c r="VGG94" s="34"/>
      <c r="VGH94" s="34"/>
      <c r="VGI94" s="34"/>
      <c r="VGJ94" s="34"/>
      <c r="VGK94" s="34"/>
      <c r="VGL94" s="34"/>
      <c r="VGM94" s="34"/>
      <c r="VGN94" s="34"/>
      <c r="VGO94" s="34"/>
      <c r="VGP94" s="34"/>
      <c r="VGQ94" s="34"/>
      <c r="VGR94" s="34"/>
      <c r="VGS94" s="34"/>
      <c r="VGT94" s="34"/>
      <c r="VGU94" s="34"/>
      <c r="VGV94" s="34"/>
      <c r="VGW94" s="34"/>
      <c r="VGX94" s="34"/>
      <c r="VGY94" s="34"/>
      <c r="VGZ94" s="34"/>
      <c r="VHA94" s="34"/>
      <c r="VHB94" s="34"/>
      <c r="VHC94" s="34"/>
      <c r="VHD94" s="34"/>
      <c r="VHE94" s="34"/>
      <c r="VHF94" s="34"/>
      <c r="VHG94" s="34"/>
      <c r="VHH94" s="34"/>
      <c r="VHI94" s="34"/>
      <c r="VHJ94" s="34"/>
      <c r="VHK94" s="34"/>
      <c r="VHL94" s="34"/>
      <c r="VHM94" s="34"/>
      <c r="VHN94" s="34"/>
      <c r="VHO94" s="34"/>
      <c r="VHP94" s="34"/>
      <c r="VHQ94" s="34"/>
      <c r="VHR94" s="34"/>
      <c r="VHS94" s="34"/>
      <c r="VHT94" s="34"/>
      <c r="VHU94" s="34"/>
      <c r="VHV94" s="34"/>
      <c r="VHW94" s="34"/>
      <c r="VHX94" s="34"/>
      <c r="VHY94" s="34"/>
      <c r="VHZ94" s="34"/>
      <c r="VIA94" s="34"/>
      <c r="VIB94" s="34"/>
      <c r="VIC94" s="34"/>
      <c r="VID94" s="34"/>
      <c r="VIE94" s="34"/>
      <c r="VIF94" s="34"/>
      <c r="VIG94" s="34"/>
      <c r="VIH94" s="34"/>
      <c r="VII94" s="34"/>
      <c r="VIJ94" s="34"/>
      <c r="VIK94" s="34"/>
      <c r="VIL94" s="34"/>
      <c r="VIM94" s="34"/>
      <c r="VIN94" s="34"/>
      <c r="VIO94" s="34"/>
      <c r="VIP94" s="34"/>
      <c r="VIQ94" s="34"/>
      <c r="VIR94" s="34"/>
      <c r="VIS94" s="34"/>
      <c r="VIT94" s="34"/>
      <c r="VIU94" s="34"/>
      <c r="VIV94" s="34"/>
      <c r="VIW94" s="34"/>
      <c r="VIX94" s="34"/>
      <c r="VIY94" s="34"/>
      <c r="VIZ94" s="34"/>
      <c r="VJA94" s="34"/>
      <c r="VJB94" s="34"/>
      <c r="VJC94" s="34"/>
      <c r="VJD94" s="34"/>
      <c r="VJE94" s="34"/>
      <c r="VJF94" s="34"/>
      <c r="VJG94" s="34"/>
      <c r="VJH94" s="34"/>
      <c r="VJI94" s="34"/>
      <c r="VJJ94" s="34"/>
      <c r="VJK94" s="34"/>
      <c r="VJL94" s="34"/>
      <c r="VJM94" s="34"/>
      <c r="VJN94" s="34"/>
      <c r="VJO94" s="34"/>
      <c r="VJP94" s="34"/>
      <c r="VJQ94" s="34"/>
      <c r="VJR94" s="34"/>
      <c r="VJS94" s="34"/>
      <c r="VJT94" s="34"/>
      <c r="VJU94" s="34"/>
      <c r="VJV94" s="34"/>
      <c r="VJW94" s="34"/>
      <c r="VJX94" s="34"/>
      <c r="VJY94" s="34"/>
      <c r="VJZ94" s="34"/>
      <c r="VKA94" s="34"/>
      <c r="VKB94" s="34"/>
      <c r="VKC94" s="34"/>
      <c r="VKD94" s="34"/>
      <c r="VKE94" s="34"/>
      <c r="VKF94" s="34"/>
      <c r="VKG94" s="34"/>
      <c r="VKH94" s="34"/>
      <c r="VKI94" s="34"/>
      <c r="VKJ94" s="34"/>
      <c r="VKK94" s="34"/>
      <c r="VKL94" s="34"/>
      <c r="VKM94" s="34"/>
      <c r="VKN94" s="34"/>
      <c r="VKO94" s="34"/>
      <c r="VKP94" s="34"/>
      <c r="VKQ94" s="34"/>
      <c r="VKR94" s="34"/>
      <c r="VKS94" s="34"/>
      <c r="VKT94" s="34"/>
      <c r="VKU94" s="34"/>
      <c r="VKV94" s="34"/>
      <c r="VKW94" s="34"/>
      <c r="VKX94" s="34"/>
      <c r="VKY94" s="34"/>
      <c r="VKZ94" s="34"/>
      <c r="VLA94" s="34"/>
      <c r="VLB94" s="34"/>
      <c r="VLC94" s="34"/>
      <c r="VLD94" s="34"/>
      <c r="VLE94" s="34"/>
      <c r="VLF94" s="34"/>
      <c r="VLG94" s="34"/>
      <c r="VLH94" s="34"/>
      <c r="VLI94" s="34"/>
      <c r="VLJ94" s="34"/>
      <c r="VLK94" s="34"/>
      <c r="VLL94" s="34"/>
      <c r="VLM94" s="34"/>
      <c r="VLN94" s="34"/>
      <c r="VLO94" s="34"/>
      <c r="VLP94" s="34"/>
      <c r="VLQ94" s="34"/>
      <c r="VLR94" s="34"/>
      <c r="VLS94" s="34"/>
      <c r="VLT94" s="34"/>
      <c r="VLU94" s="34"/>
      <c r="VLV94" s="34"/>
      <c r="VLW94" s="34"/>
      <c r="VLX94" s="34"/>
      <c r="VLY94" s="34"/>
      <c r="VLZ94" s="34"/>
      <c r="VMA94" s="34"/>
      <c r="VMB94" s="34"/>
      <c r="VMC94" s="34"/>
      <c r="VMD94" s="34"/>
      <c r="VME94" s="34"/>
      <c r="VMF94" s="34"/>
      <c r="VMG94" s="34"/>
      <c r="VMH94" s="34"/>
      <c r="VMI94" s="34"/>
      <c r="VMJ94" s="34"/>
      <c r="VMK94" s="34"/>
      <c r="VML94" s="34"/>
      <c r="VMM94" s="34"/>
      <c r="VMN94" s="34"/>
      <c r="VMO94" s="34"/>
      <c r="VMP94" s="34"/>
      <c r="VMQ94" s="34"/>
      <c r="VMR94" s="34"/>
      <c r="VMS94" s="34"/>
      <c r="VMT94" s="34"/>
      <c r="VMU94" s="34"/>
      <c r="VMV94" s="34"/>
      <c r="VMW94" s="34"/>
      <c r="VMX94" s="34"/>
      <c r="VMY94" s="34"/>
      <c r="VMZ94" s="34"/>
      <c r="VNA94" s="34"/>
      <c r="VNB94" s="34"/>
      <c r="VNC94" s="34"/>
      <c r="VND94" s="34"/>
      <c r="VNE94" s="34"/>
      <c r="VNF94" s="34"/>
      <c r="VNG94" s="34"/>
      <c r="VNH94" s="34"/>
      <c r="VNI94" s="34"/>
      <c r="VNJ94" s="34"/>
      <c r="VNK94" s="34"/>
      <c r="VNL94" s="34"/>
      <c r="VNM94" s="34"/>
      <c r="VNN94" s="34"/>
      <c r="VNO94" s="34"/>
      <c r="VNP94" s="34"/>
      <c r="VNQ94" s="34"/>
      <c r="VNR94" s="34"/>
      <c r="VNS94" s="34"/>
      <c r="VNT94" s="34"/>
      <c r="VNU94" s="34"/>
      <c r="VNV94" s="34"/>
      <c r="VNW94" s="34"/>
      <c r="VNX94" s="34"/>
      <c r="VNY94" s="34"/>
      <c r="VNZ94" s="34"/>
      <c r="VOA94" s="34"/>
      <c r="VOB94" s="34"/>
      <c r="VOC94" s="34"/>
      <c r="VOD94" s="34"/>
      <c r="VOE94" s="34"/>
      <c r="VOF94" s="34"/>
      <c r="VOG94" s="34"/>
      <c r="VOH94" s="34"/>
      <c r="VOI94" s="34"/>
      <c r="VOJ94" s="34"/>
      <c r="VOK94" s="34"/>
      <c r="VOL94" s="34"/>
      <c r="VOM94" s="34"/>
      <c r="VON94" s="34"/>
      <c r="VOO94" s="34"/>
      <c r="VOP94" s="34"/>
      <c r="VOQ94" s="34"/>
      <c r="VOR94" s="34"/>
      <c r="VOS94" s="34"/>
      <c r="VOT94" s="34"/>
      <c r="VOU94" s="34"/>
      <c r="VOV94" s="34"/>
      <c r="VOW94" s="34"/>
      <c r="VOX94" s="34"/>
      <c r="VOY94" s="34"/>
      <c r="VOZ94" s="34"/>
      <c r="VPA94" s="34"/>
      <c r="VPB94" s="34"/>
      <c r="VPC94" s="34"/>
      <c r="VPD94" s="34"/>
      <c r="VPE94" s="34"/>
      <c r="VPF94" s="34"/>
      <c r="VPG94" s="34"/>
      <c r="VPH94" s="34"/>
      <c r="VPI94" s="34"/>
      <c r="VPJ94" s="34"/>
      <c r="VPK94" s="34"/>
      <c r="VPL94" s="34"/>
      <c r="VPM94" s="34"/>
      <c r="VPN94" s="34"/>
      <c r="VPO94" s="34"/>
      <c r="VPP94" s="34"/>
      <c r="VPQ94" s="34"/>
      <c r="VPR94" s="34"/>
      <c r="VPS94" s="34"/>
      <c r="VPT94" s="34"/>
      <c r="VPU94" s="34"/>
      <c r="VPV94" s="34"/>
      <c r="VPW94" s="34"/>
      <c r="VPX94" s="34"/>
      <c r="VPY94" s="34"/>
      <c r="VPZ94" s="34"/>
      <c r="VQA94" s="34"/>
      <c r="VQB94" s="34"/>
      <c r="VQC94" s="34"/>
      <c r="VQD94" s="34"/>
      <c r="VQE94" s="34"/>
      <c r="VQF94" s="34"/>
      <c r="VQG94" s="34"/>
      <c r="VQH94" s="34"/>
      <c r="VQI94" s="34"/>
      <c r="VQJ94" s="34"/>
      <c r="VQK94" s="34"/>
      <c r="VQL94" s="34"/>
      <c r="VQM94" s="34"/>
      <c r="VQN94" s="34"/>
      <c r="VQO94" s="34"/>
      <c r="VQP94" s="34"/>
      <c r="VQQ94" s="34"/>
      <c r="VQR94" s="34"/>
      <c r="VQS94" s="34"/>
      <c r="VQT94" s="34"/>
      <c r="VQU94" s="34"/>
      <c r="VQV94" s="34"/>
      <c r="VQW94" s="34"/>
      <c r="VQX94" s="34"/>
      <c r="VQY94" s="34"/>
      <c r="VQZ94" s="34"/>
      <c r="VRA94" s="34"/>
      <c r="VRB94" s="34"/>
      <c r="VRC94" s="34"/>
      <c r="VRD94" s="34"/>
      <c r="VRE94" s="34"/>
      <c r="VRF94" s="34"/>
      <c r="VRG94" s="34"/>
      <c r="VRH94" s="34"/>
      <c r="VRI94" s="34"/>
      <c r="VRJ94" s="34"/>
      <c r="VRK94" s="34"/>
      <c r="VRL94" s="34"/>
      <c r="VRM94" s="34"/>
      <c r="VRN94" s="34"/>
      <c r="VRO94" s="34"/>
      <c r="VRP94" s="34"/>
      <c r="VRQ94" s="34"/>
      <c r="VRR94" s="34"/>
      <c r="VRS94" s="34"/>
      <c r="VRT94" s="34"/>
      <c r="VRU94" s="34"/>
      <c r="VRV94" s="34"/>
      <c r="VRW94" s="34"/>
      <c r="VRX94" s="34"/>
      <c r="VRY94" s="34"/>
      <c r="VRZ94" s="34"/>
      <c r="VSA94" s="34"/>
      <c r="VSB94" s="34"/>
      <c r="VSC94" s="34"/>
      <c r="VSD94" s="34"/>
      <c r="VSE94" s="34"/>
      <c r="VSF94" s="34"/>
      <c r="VSG94" s="34"/>
      <c r="VSH94" s="34"/>
      <c r="VSI94" s="34"/>
      <c r="VSJ94" s="34"/>
      <c r="VSK94" s="34"/>
      <c r="VSL94" s="34"/>
      <c r="VSM94" s="34"/>
      <c r="VSN94" s="34"/>
      <c r="VSO94" s="34"/>
      <c r="VSP94" s="34"/>
      <c r="VSQ94" s="34"/>
      <c r="VSR94" s="34"/>
      <c r="VSS94" s="34"/>
      <c r="VST94" s="34"/>
      <c r="VSU94" s="34"/>
      <c r="VSV94" s="34"/>
      <c r="VSW94" s="34"/>
      <c r="VSX94" s="34"/>
      <c r="VSY94" s="34"/>
      <c r="VSZ94" s="34"/>
      <c r="VTA94" s="34"/>
      <c r="VTB94" s="34"/>
      <c r="VTC94" s="34"/>
      <c r="VTD94" s="34"/>
      <c r="VTE94" s="34"/>
      <c r="VTF94" s="34"/>
      <c r="VTG94" s="34"/>
      <c r="VTH94" s="34"/>
      <c r="VTI94" s="34"/>
      <c r="VTJ94" s="34"/>
      <c r="VTK94" s="34"/>
      <c r="VTL94" s="34"/>
      <c r="VTM94" s="34"/>
      <c r="VTN94" s="34"/>
      <c r="VTO94" s="34"/>
      <c r="VTP94" s="34"/>
      <c r="VTQ94" s="34"/>
      <c r="VTR94" s="34"/>
      <c r="VTS94" s="34"/>
      <c r="VTT94" s="34"/>
      <c r="VTU94" s="34"/>
      <c r="VTV94" s="34"/>
      <c r="VTW94" s="34"/>
      <c r="VTX94" s="34"/>
      <c r="VTY94" s="34"/>
      <c r="VTZ94" s="34"/>
      <c r="VUA94" s="34"/>
      <c r="VUB94" s="34"/>
      <c r="VUC94" s="34"/>
      <c r="VUD94" s="34"/>
      <c r="VUE94" s="34"/>
      <c r="VUF94" s="34"/>
      <c r="VUG94" s="34"/>
      <c r="VUH94" s="34"/>
      <c r="VUI94" s="34"/>
      <c r="VUJ94" s="34"/>
      <c r="VUK94" s="34"/>
      <c r="VUL94" s="34"/>
      <c r="VUM94" s="34"/>
      <c r="VUN94" s="34"/>
      <c r="VUO94" s="34"/>
      <c r="VUP94" s="34"/>
      <c r="VUQ94" s="34"/>
      <c r="VUR94" s="34"/>
      <c r="VUS94" s="34"/>
      <c r="VUT94" s="34"/>
      <c r="VUU94" s="34"/>
      <c r="VUV94" s="34"/>
      <c r="VUW94" s="34"/>
      <c r="VUX94" s="34"/>
      <c r="VUY94" s="34"/>
      <c r="VUZ94" s="34"/>
      <c r="VVA94" s="34"/>
      <c r="VVB94" s="34"/>
      <c r="VVC94" s="34"/>
      <c r="VVD94" s="34"/>
      <c r="VVE94" s="34"/>
      <c r="VVF94" s="34"/>
      <c r="VVG94" s="34"/>
      <c r="VVH94" s="34"/>
      <c r="VVI94" s="34"/>
      <c r="VVJ94" s="34"/>
      <c r="VVK94" s="34"/>
      <c r="VVL94" s="34"/>
      <c r="VVM94" s="34"/>
      <c r="VVN94" s="34"/>
      <c r="VVO94" s="34"/>
      <c r="VVP94" s="34"/>
      <c r="VVQ94" s="34"/>
      <c r="VVR94" s="34"/>
      <c r="VVS94" s="34"/>
      <c r="VVT94" s="34"/>
      <c r="VVU94" s="34"/>
      <c r="VVV94" s="34"/>
      <c r="VVW94" s="34"/>
      <c r="VVX94" s="34"/>
      <c r="VVY94" s="34"/>
      <c r="VVZ94" s="34"/>
      <c r="VWA94" s="34"/>
      <c r="VWB94" s="34"/>
      <c r="VWC94" s="34"/>
      <c r="VWD94" s="34"/>
      <c r="VWE94" s="34"/>
      <c r="VWF94" s="34"/>
      <c r="VWG94" s="34"/>
      <c r="VWH94" s="34"/>
      <c r="VWI94" s="34"/>
      <c r="VWJ94" s="34"/>
      <c r="VWK94" s="34"/>
      <c r="VWL94" s="34"/>
      <c r="VWM94" s="34"/>
      <c r="VWN94" s="34"/>
      <c r="VWO94" s="34"/>
      <c r="VWP94" s="34"/>
      <c r="VWQ94" s="34"/>
      <c r="VWR94" s="34"/>
      <c r="VWS94" s="34"/>
      <c r="VWT94" s="34"/>
      <c r="VWU94" s="34"/>
      <c r="VWV94" s="34"/>
      <c r="VWW94" s="34"/>
      <c r="VWX94" s="34"/>
      <c r="VWY94" s="34"/>
      <c r="VWZ94" s="34"/>
      <c r="VXA94" s="34"/>
      <c r="VXB94" s="34"/>
      <c r="VXC94" s="34"/>
      <c r="VXD94" s="34"/>
      <c r="VXE94" s="34"/>
      <c r="VXF94" s="34"/>
      <c r="VXG94" s="34"/>
      <c r="VXH94" s="34"/>
      <c r="VXI94" s="34"/>
      <c r="VXJ94" s="34"/>
      <c r="VXK94" s="34"/>
      <c r="VXL94" s="34"/>
      <c r="VXM94" s="34"/>
      <c r="VXN94" s="34"/>
      <c r="VXO94" s="34"/>
      <c r="VXP94" s="34"/>
      <c r="VXQ94" s="34"/>
      <c r="VXR94" s="34"/>
      <c r="VXS94" s="34"/>
      <c r="VXT94" s="34"/>
      <c r="VXU94" s="34"/>
      <c r="VXV94" s="34"/>
      <c r="VXW94" s="34"/>
      <c r="VXX94" s="34"/>
      <c r="VXY94" s="34"/>
      <c r="VXZ94" s="34"/>
      <c r="VYA94" s="34"/>
      <c r="VYB94" s="34"/>
      <c r="VYC94" s="34"/>
      <c r="VYD94" s="34"/>
      <c r="VYE94" s="34"/>
      <c r="VYF94" s="34"/>
      <c r="VYG94" s="34"/>
      <c r="VYH94" s="34"/>
      <c r="VYI94" s="34"/>
      <c r="VYJ94" s="34"/>
      <c r="VYK94" s="34"/>
      <c r="VYL94" s="34"/>
      <c r="VYM94" s="34"/>
      <c r="VYN94" s="34"/>
      <c r="VYO94" s="34"/>
      <c r="VYP94" s="34"/>
      <c r="VYQ94" s="34"/>
      <c r="VYR94" s="34"/>
      <c r="VYS94" s="34"/>
      <c r="VYT94" s="34"/>
      <c r="VYU94" s="34"/>
      <c r="VYV94" s="34"/>
      <c r="VYW94" s="34"/>
      <c r="VYX94" s="34"/>
      <c r="VYY94" s="34"/>
      <c r="VYZ94" s="34"/>
      <c r="VZA94" s="34"/>
      <c r="VZB94" s="34"/>
      <c r="VZC94" s="34"/>
      <c r="VZD94" s="34"/>
      <c r="VZE94" s="34"/>
      <c r="VZF94" s="34"/>
      <c r="VZG94" s="34"/>
      <c r="VZH94" s="34"/>
      <c r="VZI94" s="34"/>
      <c r="VZJ94" s="34"/>
      <c r="VZK94" s="34"/>
      <c r="VZL94" s="34"/>
      <c r="VZM94" s="34"/>
      <c r="VZN94" s="34"/>
      <c r="VZO94" s="34"/>
      <c r="VZP94" s="34"/>
      <c r="VZQ94" s="34"/>
      <c r="VZR94" s="34"/>
      <c r="VZS94" s="34"/>
      <c r="VZT94" s="34"/>
      <c r="VZU94" s="34"/>
      <c r="VZV94" s="34"/>
      <c r="VZW94" s="34"/>
      <c r="VZX94" s="34"/>
      <c r="VZY94" s="34"/>
      <c r="VZZ94" s="34"/>
      <c r="WAA94" s="34"/>
      <c r="WAB94" s="34"/>
      <c r="WAC94" s="34"/>
      <c r="WAD94" s="34"/>
      <c r="WAE94" s="34"/>
      <c r="WAF94" s="34"/>
      <c r="WAG94" s="34"/>
      <c r="WAH94" s="34"/>
      <c r="WAI94" s="34"/>
      <c r="WAJ94" s="34"/>
      <c r="WAK94" s="34"/>
      <c r="WAL94" s="34"/>
      <c r="WAM94" s="34"/>
      <c r="WAN94" s="34"/>
      <c r="WAO94" s="34"/>
      <c r="WAP94" s="34"/>
      <c r="WAQ94" s="34"/>
      <c r="WAR94" s="34"/>
      <c r="WAS94" s="34"/>
      <c r="WAT94" s="34"/>
      <c r="WAU94" s="34"/>
      <c r="WAV94" s="34"/>
      <c r="WAW94" s="34"/>
      <c r="WAX94" s="34"/>
      <c r="WAY94" s="34"/>
      <c r="WAZ94" s="34"/>
      <c r="WBA94" s="34"/>
      <c r="WBB94" s="34"/>
      <c r="WBC94" s="34"/>
      <c r="WBD94" s="34"/>
      <c r="WBE94" s="34"/>
      <c r="WBF94" s="34"/>
      <c r="WBG94" s="34"/>
      <c r="WBH94" s="34"/>
      <c r="WBI94" s="34"/>
      <c r="WBJ94" s="34"/>
      <c r="WBK94" s="34"/>
      <c r="WBL94" s="34"/>
      <c r="WBM94" s="34"/>
      <c r="WBN94" s="34"/>
      <c r="WBO94" s="34"/>
      <c r="WBP94" s="34"/>
      <c r="WBQ94" s="34"/>
      <c r="WBR94" s="34"/>
      <c r="WBS94" s="34"/>
      <c r="WBT94" s="34"/>
      <c r="WBU94" s="34"/>
      <c r="WBV94" s="34"/>
      <c r="WBW94" s="34"/>
      <c r="WBX94" s="34"/>
      <c r="WBY94" s="34"/>
      <c r="WBZ94" s="34"/>
      <c r="WCA94" s="34"/>
      <c r="WCB94" s="34"/>
      <c r="WCC94" s="34"/>
      <c r="WCD94" s="34"/>
      <c r="WCE94" s="34"/>
      <c r="WCF94" s="34"/>
      <c r="WCG94" s="34"/>
      <c r="WCH94" s="34"/>
      <c r="WCI94" s="34"/>
      <c r="WCJ94" s="34"/>
      <c r="WCK94" s="34"/>
      <c r="WCL94" s="34"/>
      <c r="WCM94" s="34"/>
      <c r="WCN94" s="34"/>
      <c r="WCO94" s="34"/>
      <c r="WCP94" s="34"/>
      <c r="WCQ94" s="34"/>
      <c r="WCR94" s="34"/>
      <c r="WCS94" s="34"/>
      <c r="WCT94" s="34"/>
      <c r="WCU94" s="34"/>
      <c r="WCV94" s="34"/>
      <c r="WCW94" s="34"/>
      <c r="WCX94" s="34"/>
      <c r="WCY94" s="34"/>
      <c r="WCZ94" s="34"/>
      <c r="WDA94" s="34"/>
      <c r="WDB94" s="34"/>
      <c r="WDC94" s="34"/>
      <c r="WDD94" s="34"/>
      <c r="WDE94" s="34"/>
      <c r="WDF94" s="34"/>
      <c r="WDG94" s="34"/>
      <c r="WDH94" s="34"/>
      <c r="WDI94" s="34"/>
      <c r="WDJ94" s="34"/>
      <c r="WDK94" s="34"/>
      <c r="WDL94" s="34"/>
      <c r="WDM94" s="34"/>
      <c r="WDN94" s="34"/>
      <c r="WDO94" s="34"/>
      <c r="WDP94" s="34"/>
      <c r="WDQ94" s="34"/>
      <c r="WDR94" s="34"/>
      <c r="WDS94" s="34"/>
      <c r="WDT94" s="34"/>
      <c r="WDU94" s="34"/>
      <c r="WDV94" s="34"/>
      <c r="WDW94" s="34"/>
      <c r="WDX94" s="34"/>
      <c r="WDY94" s="34"/>
      <c r="WDZ94" s="34"/>
      <c r="WEA94" s="34"/>
      <c r="WEB94" s="34"/>
      <c r="WEC94" s="34"/>
      <c r="WED94" s="34"/>
      <c r="WEE94" s="34"/>
      <c r="WEF94" s="34"/>
      <c r="WEG94" s="34"/>
      <c r="WEH94" s="34"/>
      <c r="WEI94" s="34"/>
      <c r="WEJ94" s="34"/>
      <c r="WEK94" s="34"/>
      <c r="WEL94" s="34"/>
      <c r="WEM94" s="34"/>
      <c r="WEN94" s="34"/>
      <c r="WEO94" s="34"/>
      <c r="WEP94" s="34"/>
      <c r="WEQ94" s="34"/>
      <c r="WER94" s="34"/>
      <c r="WES94" s="34"/>
      <c r="WET94" s="34"/>
      <c r="WEU94" s="34"/>
      <c r="WEV94" s="34"/>
      <c r="WEW94" s="34"/>
      <c r="WEX94" s="34"/>
      <c r="WEY94" s="34"/>
      <c r="WEZ94" s="34"/>
      <c r="WFA94" s="34"/>
      <c r="WFB94" s="34"/>
      <c r="WFC94" s="34"/>
      <c r="WFD94" s="34"/>
      <c r="WFE94" s="34"/>
      <c r="WFF94" s="34"/>
      <c r="WFG94" s="34"/>
      <c r="WFH94" s="34"/>
      <c r="WFI94" s="34"/>
      <c r="WFJ94" s="34"/>
      <c r="WFK94" s="34"/>
      <c r="WFL94" s="34"/>
      <c r="WFM94" s="34"/>
      <c r="WFN94" s="34"/>
      <c r="WFO94" s="34"/>
      <c r="WFP94" s="34"/>
      <c r="WFQ94" s="34"/>
      <c r="WFR94" s="34"/>
      <c r="WFS94" s="34"/>
      <c r="WFT94" s="34"/>
      <c r="WFU94" s="34"/>
      <c r="WFV94" s="34"/>
      <c r="WFW94" s="34"/>
      <c r="WFX94" s="34"/>
      <c r="WFY94" s="34"/>
      <c r="WFZ94" s="34"/>
      <c r="WGA94" s="34"/>
      <c r="WGB94" s="34"/>
      <c r="WGC94" s="34"/>
      <c r="WGD94" s="34"/>
      <c r="WGE94" s="34"/>
      <c r="WGF94" s="34"/>
      <c r="WGG94" s="34"/>
      <c r="WGH94" s="34"/>
      <c r="WGI94" s="34"/>
      <c r="WGJ94" s="34"/>
      <c r="WGK94" s="34"/>
      <c r="WGL94" s="34"/>
      <c r="WGM94" s="34"/>
      <c r="WGN94" s="34"/>
      <c r="WGO94" s="34"/>
      <c r="WGP94" s="34"/>
      <c r="WGQ94" s="34"/>
      <c r="WGR94" s="34"/>
      <c r="WGS94" s="34"/>
      <c r="WGT94" s="34"/>
      <c r="WGU94" s="34"/>
      <c r="WGV94" s="34"/>
      <c r="WGW94" s="34"/>
      <c r="WGX94" s="34"/>
      <c r="WGY94" s="34"/>
      <c r="WGZ94" s="34"/>
      <c r="WHA94" s="34"/>
      <c r="WHB94" s="34"/>
      <c r="WHC94" s="34"/>
      <c r="WHD94" s="34"/>
      <c r="WHE94" s="34"/>
      <c r="WHF94" s="34"/>
      <c r="WHG94" s="34"/>
      <c r="WHH94" s="34"/>
      <c r="WHI94" s="34"/>
      <c r="WHJ94" s="34"/>
      <c r="WHK94" s="34"/>
      <c r="WHL94" s="34"/>
      <c r="WHM94" s="34"/>
      <c r="WHN94" s="34"/>
      <c r="WHO94" s="34"/>
      <c r="WHP94" s="34"/>
      <c r="WHQ94" s="34"/>
      <c r="WHR94" s="34"/>
      <c r="WHS94" s="34"/>
      <c r="WHT94" s="34"/>
      <c r="WHU94" s="34"/>
      <c r="WHV94" s="34"/>
      <c r="WHW94" s="34"/>
      <c r="WHX94" s="34"/>
      <c r="WHY94" s="34"/>
      <c r="WHZ94" s="34"/>
      <c r="WIA94" s="34"/>
      <c r="WIB94" s="34"/>
      <c r="WIC94" s="34"/>
      <c r="WID94" s="34"/>
      <c r="WIE94" s="34"/>
      <c r="WIF94" s="34"/>
      <c r="WIG94" s="34"/>
      <c r="WIH94" s="34"/>
      <c r="WII94" s="34"/>
      <c r="WIJ94" s="34"/>
      <c r="WIK94" s="34"/>
      <c r="WIL94" s="34"/>
      <c r="WIM94" s="34"/>
      <c r="WIN94" s="34"/>
      <c r="WIO94" s="34"/>
      <c r="WIP94" s="34"/>
      <c r="WIQ94" s="34"/>
      <c r="WIR94" s="34"/>
      <c r="WIS94" s="34"/>
      <c r="WIT94" s="34"/>
      <c r="WIU94" s="34"/>
      <c r="WIV94" s="34"/>
      <c r="WIW94" s="34"/>
      <c r="WIX94" s="34"/>
      <c r="WIY94" s="34"/>
      <c r="WIZ94" s="34"/>
      <c r="WJA94" s="34"/>
      <c r="WJB94" s="34"/>
      <c r="WJC94" s="34"/>
      <c r="WJD94" s="34"/>
      <c r="WJE94" s="34"/>
      <c r="WJF94" s="34"/>
      <c r="WJG94" s="34"/>
      <c r="WJH94" s="34"/>
      <c r="WJI94" s="34"/>
      <c r="WJJ94" s="34"/>
      <c r="WJK94" s="34"/>
      <c r="WJL94" s="34"/>
      <c r="WJM94" s="34"/>
      <c r="WJN94" s="34"/>
      <c r="WJO94" s="34"/>
      <c r="WJP94" s="34"/>
      <c r="WJQ94" s="34"/>
      <c r="WJR94" s="34"/>
      <c r="WJS94" s="34"/>
      <c r="WJT94" s="34"/>
      <c r="WJU94" s="34"/>
      <c r="WJV94" s="34"/>
      <c r="WJW94" s="34"/>
      <c r="WJX94" s="34"/>
      <c r="WJY94" s="34"/>
      <c r="WJZ94" s="34"/>
      <c r="WKA94" s="34"/>
      <c r="WKB94" s="34"/>
      <c r="WKC94" s="34"/>
      <c r="WKD94" s="34"/>
      <c r="WKE94" s="34"/>
      <c r="WKF94" s="34"/>
      <c r="WKG94" s="34"/>
      <c r="WKH94" s="34"/>
      <c r="WKI94" s="34"/>
      <c r="WKJ94" s="34"/>
      <c r="WKK94" s="34"/>
      <c r="WKL94" s="34"/>
      <c r="WKM94" s="34"/>
      <c r="WKN94" s="34"/>
      <c r="WKO94" s="34"/>
      <c r="WKP94" s="34"/>
      <c r="WKQ94" s="34"/>
      <c r="WKR94" s="34"/>
      <c r="WKS94" s="34"/>
      <c r="WKT94" s="34"/>
      <c r="WKU94" s="34"/>
      <c r="WKV94" s="34"/>
      <c r="WKW94" s="34"/>
      <c r="WKX94" s="34"/>
      <c r="WKY94" s="34"/>
      <c r="WKZ94" s="34"/>
      <c r="WLA94" s="34"/>
      <c r="WLB94" s="34"/>
      <c r="WLC94" s="34"/>
      <c r="WLD94" s="34"/>
      <c r="WLE94" s="34"/>
      <c r="WLF94" s="34"/>
      <c r="WLG94" s="34"/>
      <c r="WLH94" s="34"/>
      <c r="WLI94" s="34"/>
      <c r="WLJ94" s="34"/>
      <c r="WLK94" s="34"/>
      <c r="WLL94" s="34"/>
      <c r="WLM94" s="34"/>
      <c r="WLN94" s="34"/>
      <c r="WLO94" s="34"/>
      <c r="WLP94" s="34"/>
      <c r="WLQ94" s="34"/>
      <c r="WLR94" s="34"/>
      <c r="WLS94" s="34"/>
      <c r="WLT94" s="34"/>
      <c r="WLU94" s="34"/>
      <c r="WLV94" s="34"/>
      <c r="WLW94" s="34"/>
      <c r="WLX94" s="34"/>
      <c r="WLY94" s="34"/>
      <c r="WLZ94" s="34"/>
      <c r="WMA94" s="34"/>
      <c r="WMB94" s="34"/>
      <c r="WMC94" s="34"/>
      <c r="WMD94" s="34"/>
      <c r="WME94" s="34"/>
      <c r="WMF94" s="34"/>
      <c r="WMG94" s="34"/>
      <c r="WMH94" s="34"/>
      <c r="WMI94" s="34"/>
      <c r="WMJ94" s="34"/>
      <c r="WMK94" s="34"/>
      <c r="WML94" s="34"/>
      <c r="WMM94" s="34"/>
      <c r="WMN94" s="34"/>
      <c r="WMO94" s="34"/>
      <c r="WMP94" s="34"/>
      <c r="WMQ94" s="34"/>
      <c r="WMR94" s="34"/>
      <c r="WMS94" s="34"/>
      <c r="WMT94" s="34"/>
      <c r="WMU94" s="34"/>
      <c r="WMV94" s="34"/>
      <c r="WMW94" s="34"/>
      <c r="WMX94" s="34"/>
      <c r="WMY94" s="34"/>
      <c r="WMZ94" s="34"/>
      <c r="WNA94" s="34"/>
      <c r="WNB94" s="34"/>
      <c r="WNC94" s="34"/>
      <c r="WND94" s="34"/>
      <c r="WNE94" s="34"/>
      <c r="WNF94" s="34"/>
      <c r="WNG94" s="34"/>
      <c r="WNH94" s="34"/>
      <c r="WNI94" s="34"/>
      <c r="WNJ94" s="34"/>
      <c r="WNK94" s="34"/>
      <c r="WNL94" s="34"/>
      <c r="WNM94" s="34"/>
      <c r="WNN94" s="34"/>
      <c r="WNO94" s="34"/>
      <c r="WNP94" s="34"/>
      <c r="WNQ94" s="34"/>
      <c r="WNR94" s="34"/>
      <c r="WNS94" s="34"/>
      <c r="WNT94" s="34"/>
      <c r="WNU94" s="34"/>
      <c r="WNV94" s="34"/>
      <c r="WNW94" s="34"/>
      <c r="WNX94" s="34"/>
      <c r="WNY94" s="34"/>
      <c r="WNZ94" s="34"/>
      <c r="WOA94" s="34"/>
      <c r="WOB94" s="34"/>
      <c r="WOC94" s="34"/>
      <c r="WOD94" s="34"/>
      <c r="WOE94" s="34"/>
      <c r="WOF94" s="34"/>
      <c r="WOG94" s="34"/>
      <c r="WOH94" s="34"/>
      <c r="WOI94" s="34"/>
      <c r="WOJ94" s="34"/>
      <c r="WOK94" s="34"/>
      <c r="WOL94" s="34"/>
      <c r="WOM94" s="34"/>
      <c r="WON94" s="34"/>
      <c r="WOO94" s="34"/>
      <c r="WOP94" s="34"/>
      <c r="WOQ94" s="34"/>
      <c r="WOR94" s="34"/>
      <c r="WOS94" s="34"/>
      <c r="WOT94" s="34"/>
      <c r="WOU94" s="34"/>
      <c r="WOV94" s="34"/>
      <c r="WOW94" s="34"/>
      <c r="WOX94" s="34"/>
      <c r="WOY94" s="34"/>
      <c r="WOZ94" s="34"/>
      <c r="WPA94" s="34"/>
      <c r="WPB94" s="34"/>
      <c r="WPC94" s="34"/>
      <c r="WPD94" s="34"/>
      <c r="WPE94" s="34"/>
      <c r="WPF94" s="34"/>
      <c r="WPG94" s="34"/>
      <c r="WPH94" s="34"/>
      <c r="WPI94" s="34"/>
      <c r="WPJ94" s="34"/>
      <c r="WPK94" s="34"/>
      <c r="WPL94" s="34"/>
      <c r="WPM94" s="34"/>
      <c r="WPN94" s="34"/>
      <c r="WPO94" s="34"/>
      <c r="WPP94" s="34"/>
      <c r="WPQ94" s="34"/>
      <c r="WPR94" s="34"/>
      <c r="WPS94" s="34"/>
      <c r="WPT94" s="34"/>
      <c r="WPU94" s="34"/>
      <c r="WPV94" s="34"/>
      <c r="WPW94" s="34"/>
      <c r="WPX94" s="34"/>
      <c r="WPY94" s="34"/>
      <c r="WPZ94" s="34"/>
      <c r="WQA94" s="34"/>
      <c r="WQB94" s="34"/>
      <c r="WQC94" s="34"/>
      <c r="WQD94" s="34"/>
      <c r="WQE94" s="34"/>
      <c r="WQF94" s="34"/>
      <c r="WQG94" s="34"/>
      <c r="WQH94" s="34"/>
      <c r="WQI94" s="34"/>
      <c r="WQJ94" s="34"/>
      <c r="WQK94" s="34"/>
      <c r="WQL94" s="34"/>
      <c r="WQM94" s="34"/>
      <c r="WQN94" s="34"/>
      <c r="WQO94" s="34"/>
      <c r="WQP94" s="34"/>
      <c r="WQQ94" s="34"/>
      <c r="WQR94" s="34"/>
      <c r="WQS94" s="34"/>
      <c r="WQT94" s="34"/>
      <c r="WQU94" s="34"/>
      <c r="WQV94" s="34"/>
      <c r="WQW94" s="34"/>
      <c r="WQX94" s="34"/>
      <c r="WQY94" s="34"/>
      <c r="WQZ94" s="34"/>
      <c r="WRA94" s="34"/>
      <c r="WRB94" s="34"/>
      <c r="WRC94" s="34"/>
      <c r="WRD94" s="34"/>
      <c r="WRE94" s="34"/>
      <c r="WRF94" s="34"/>
      <c r="WRG94" s="34"/>
      <c r="WRH94" s="34"/>
      <c r="WRI94" s="34"/>
      <c r="WRJ94" s="34"/>
      <c r="WRK94" s="34"/>
      <c r="WRL94" s="34"/>
      <c r="WRM94" s="34"/>
      <c r="WRN94" s="34"/>
      <c r="WRO94" s="34"/>
      <c r="WRP94" s="34"/>
      <c r="WRQ94" s="34"/>
      <c r="WRR94" s="34"/>
      <c r="WRS94" s="34"/>
      <c r="WRT94" s="34"/>
      <c r="WRU94" s="34"/>
      <c r="WRV94" s="34"/>
      <c r="WRW94" s="34"/>
      <c r="WRX94" s="34"/>
      <c r="WRY94" s="34"/>
      <c r="WRZ94" s="34"/>
      <c r="WSA94" s="34"/>
      <c r="WSB94" s="34"/>
      <c r="WSC94" s="34"/>
      <c r="WSD94" s="34"/>
      <c r="WSE94" s="34"/>
      <c r="WSF94" s="34"/>
      <c r="WSG94" s="34"/>
      <c r="WSH94" s="34"/>
      <c r="WSI94" s="34"/>
      <c r="WSJ94" s="34"/>
      <c r="WSK94" s="34"/>
      <c r="WSL94" s="34"/>
      <c r="WSM94" s="34"/>
      <c r="WSN94" s="34"/>
      <c r="WSO94" s="34"/>
      <c r="WSP94" s="34"/>
      <c r="WSQ94" s="34"/>
      <c r="WSR94" s="34"/>
      <c r="WSS94" s="34"/>
      <c r="WST94" s="34"/>
      <c r="WSU94" s="34"/>
      <c r="WSV94" s="34"/>
      <c r="WSW94" s="34"/>
      <c r="WSX94" s="34"/>
      <c r="WSY94" s="34"/>
      <c r="WSZ94" s="34"/>
      <c r="WTA94" s="34"/>
      <c r="WTB94" s="34"/>
      <c r="WTC94" s="34"/>
      <c r="WTD94" s="34"/>
      <c r="WTE94" s="34"/>
      <c r="WTF94" s="34"/>
      <c r="WTG94" s="34"/>
      <c r="WTH94" s="34"/>
      <c r="WTI94" s="34"/>
      <c r="WTJ94" s="34"/>
      <c r="WTK94" s="34"/>
      <c r="WTL94" s="34"/>
      <c r="WTM94" s="34"/>
      <c r="WTN94" s="34"/>
      <c r="WTO94" s="34"/>
      <c r="WTP94" s="34"/>
      <c r="WTQ94" s="34"/>
      <c r="WTR94" s="34"/>
      <c r="WTS94" s="34"/>
      <c r="WTT94" s="34"/>
      <c r="WTU94" s="34"/>
      <c r="WTV94" s="34"/>
      <c r="WTW94" s="34"/>
      <c r="WTX94" s="34"/>
      <c r="WTY94" s="34"/>
      <c r="WTZ94" s="34"/>
      <c r="WUA94" s="34"/>
      <c r="WUB94" s="34"/>
      <c r="WUC94" s="34"/>
      <c r="WUD94" s="34"/>
      <c r="WUE94" s="34"/>
      <c r="WUF94" s="34"/>
      <c r="WUG94" s="34"/>
      <c r="WUH94" s="34"/>
      <c r="WUI94" s="34"/>
      <c r="WUJ94" s="34"/>
      <c r="WUK94" s="34"/>
      <c r="WUL94" s="34"/>
      <c r="WUM94" s="34"/>
      <c r="WUN94" s="34"/>
      <c r="WUO94" s="34"/>
      <c r="WUP94" s="34"/>
      <c r="WUQ94" s="34"/>
      <c r="WUR94" s="34"/>
      <c r="WUS94" s="34"/>
      <c r="WUT94" s="34"/>
      <c r="WUU94" s="34"/>
      <c r="WUV94" s="34"/>
      <c r="WUW94" s="34"/>
      <c r="WUX94" s="34"/>
      <c r="WUY94" s="34"/>
      <c r="WUZ94" s="34"/>
      <c r="WVA94" s="34"/>
      <c r="WVB94" s="34"/>
      <c r="WVC94" s="34"/>
      <c r="WVD94" s="34"/>
      <c r="WVE94" s="34"/>
      <c r="WVF94" s="34"/>
      <c r="WVG94" s="34"/>
      <c r="WVH94" s="34"/>
      <c r="WVI94" s="34"/>
      <c r="WVJ94" s="34"/>
      <c r="WVK94" s="34"/>
      <c r="WVL94" s="34"/>
      <c r="WVM94" s="34"/>
      <c r="WVN94" s="34"/>
      <c r="WVO94" s="34"/>
      <c r="WVP94" s="34"/>
      <c r="WVQ94" s="34"/>
      <c r="WVR94" s="34"/>
      <c r="WVS94" s="34"/>
      <c r="WVT94" s="34"/>
      <c r="WVU94" s="34"/>
      <c r="WVV94" s="34"/>
      <c r="WVW94" s="34"/>
      <c r="WVX94" s="34"/>
      <c r="WVY94" s="34"/>
      <c r="WVZ94" s="34"/>
      <c r="WWA94" s="34"/>
      <c r="WWB94" s="34"/>
      <c r="WWC94" s="34"/>
      <c r="WWD94" s="34"/>
      <c r="WWE94" s="34"/>
      <c r="WWF94" s="34"/>
      <c r="WWG94" s="34"/>
      <c r="WWH94" s="34"/>
      <c r="WWI94" s="34"/>
      <c r="WWJ94" s="34"/>
      <c r="WWK94" s="34"/>
      <c r="WWL94" s="34"/>
      <c r="WWM94" s="34"/>
      <c r="WWN94" s="34"/>
      <c r="WWO94" s="34"/>
      <c r="WWP94" s="34"/>
      <c r="WWQ94" s="34"/>
      <c r="WWR94" s="34"/>
      <c r="WWS94" s="34"/>
      <c r="WWT94" s="34"/>
      <c r="WWU94" s="34"/>
      <c r="WWV94" s="34"/>
      <c r="WWW94" s="34"/>
      <c r="WWX94" s="34"/>
      <c r="WWY94" s="34"/>
      <c r="WWZ94" s="34"/>
      <c r="WXA94" s="34"/>
      <c r="WXB94" s="34"/>
      <c r="WXC94" s="34"/>
      <c r="WXD94" s="34"/>
      <c r="WXE94" s="34"/>
      <c r="WXF94" s="34"/>
      <c r="WXG94" s="34"/>
      <c r="WXH94" s="34"/>
      <c r="WXI94" s="34"/>
      <c r="WXJ94" s="34"/>
      <c r="WXK94" s="34"/>
      <c r="WXL94" s="34"/>
      <c r="WXM94" s="34"/>
      <c r="WXN94" s="34"/>
      <c r="WXO94" s="34"/>
      <c r="WXP94" s="34"/>
      <c r="WXQ94" s="34"/>
      <c r="WXR94" s="34"/>
      <c r="WXS94" s="34"/>
      <c r="WXT94" s="34"/>
      <c r="WXU94" s="34"/>
      <c r="WXV94" s="34"/>
      <c r="WXW94" s="34"/>
      <c r="WXX94" s="34"/>
      <c r="WXY94" s="34"/>
      <c r="WXZ94" s="34"/>
      <c r="WYA94" s="34"/>
      <c r="WYB94" s="34"/>
      <c r="WYC94" s="34"/>
      <c r="WYD94" s="34"/>
      <c r="WYE94" s="34"/>
      <c r="WYF94" s="34"/>
      <c r="WYG94" s="34"/>
      <c r="WYH94" s="34"/>
      <c r="WYI94" s="34"/>
      <c r="WYJ94" s="34"/>
      <c r="WYK94" s="34"/>
      <c r="WYL94" s="34"/>
      <c r="WYM94" s="34"/>
      <c r="WYN94" s="34"/>
      <c r="WYO94" s="34"/>
      <c r="WYP94" s="34"/>
      <c r="WYQ94" s="34"/>
      <c r="WYR94" s="34"/>
      <c r="WYS94" s="34"/>
      <c r="WYT94" s="34"/>
      <c r="WYU94" s="34"/>
      <c r="WYV94" s="34"/>
      <c r="WYW94" s="34"/>
      <c r="WYX94" s="34"/>
      <c r="WYY94" s="34"/>
      <c r="WYZ94" s="34"/>
      <c r="WZA94" s="34"/>
      <c r="WZB94" s="34"/>
      <c r="WZC94" s="34"/>
      <c r="WZD94" s="34"/>
      <c r="WZE94" s="34"/>
      <c r="WZF94" s="34"/>
      <c r="WZG94" s="34"/>
      <c r="WZH94" s="34"/>
      <c r="WZI94" s="34"/>
      <c r="WZJ94" s="34"/>
      <c r="WZK94" s="34"/>
      <c r="WZL94" s="34"/>
      <c r="WZM94" s="34"/>
      <c r="WZN94" s="34"/>
      <c r="WZO94" s="34"/>
      <c r="WZP94" s="34"/>
      <c r="WZQ94" s="34"/>
      <c r="WZR94" s="34"/>
      <c r="WZS94" s="34"/>
      <c r="WZT94" s="34"/>
      <c r="WZU94" s="34"/>
      <c r="WZV94" s="34"/>
      <c r="WZW94" s="34"/>
      <c r="WZX94" s="34"/>
      <c r="WZY94" s="34"/>
      <c r="WZZ94" s="34"/>
      <c r="XAA94" s="34"/>
      <c r="XAB94" s="34"/>
      <c r="XAC94" s="34"/>
      <c r="XAD94" s="34"/>
      <c r="XAE94" s="34"/>
      <c r="XAF94" s="34"/>
      <c r="XAG94" s="34"/>
      <c r="XAH94" s="34"/>
      <c r="XAI94" s="34"/>
      <c r="XAJ94" s="34"/>
      <c r="XAK94" s="34"/>
      <c r="XAL94" s="34"/>
      <c r="XAM94" s="34"/>
      <c r="XAN94" s="34"/>
      <c r="XAO94" s="34"/>
      <c r="XAP94" s="34"/>
      <c r="XAQ94" s="34"/>
      <c r="XAR94" s="34"/>
      <c r="XAS94" s="34"/>
      <c r="XAT94" s="34"/>
      <c r="XAU94" s="34"/>
      <c r="XAV94" s="34"/>
      <c r="XAW94" s="34"/>
      <c r="XAX94" s="34"/>
      <c r="XAY94" s="34"/>
      <c r="XAZ94" s="34"/>
      <c r="XBA94" s="34"/>
      <c r="XBB94" s="34"/>
      <c r="XBC94" s="34"/>
      <c r="XBD94" s="34"/>
      <c r="XBE94" s="34"/>
      <c r="XBF94" s="34"/>
      <c r="XBG94" s="34"/>
      <c r="XBH94" s="34"/>
      <c r="XBI94" s="34"/>
      <c r="XBJ94" s="34"/>
      <c r="XBK94" s="34"/>
      <c r="XBL94" s="34"/>
      <c r="XBM94" s="34"/>
      <c r="XBN94" s="34"/>
      <c r="XBO94" s="34"/>
      <c r="XBP94" s="34"/>
      <c r="XBQ94" s="34"/>
      <c r="XBR94" s="34"/>
      <c r="XBS94" s="34"/>
      <c r="XBT94" s="34"/>
      <c r="XBU94" s="34"/>
      <c r="XBV94" s="34"/>
      <c r="XBW94" s="34"/>
      <c r="XBX94" s="34"/>
      <c r="XBY94" s="34"/>
      <c r="XBZ94" s="34"/>
      <c r="XCA94" s="34"/>
      <c r="XCB94" s="34"/>
      <c r="XCC94" s="34"/>
      <c r="XCD94" s="34"/>
      <c r="XCE94" s="34"/>
      <c r="XCF94" s="34"/>
      <c r="XCG94" s="34"/>
      <c r="XCH94" s="34"/>
      <c r="XCI94" s="34"/>
      <c r="XCJ94" s="34"/>
      <c r="XCK94" s="34"/>
      <c r="XCL94" s="34"/>
      <c r="XCM94" s="34"/>
      <c r="XCN94" s="34"/>
      <c r="XCO94" s="34"/>
      <c r="XCP94" s="34"/>
      <c r="XCQ94" s="34"/>
      <c r="XCR94" s="34"/>
      <c r="XCS94" s="34"/>
      <c r="XCT94" s="34"/>
      <c r="XCU94" s="34"/>
      <c r="XCV94" s="34"/>
      <c r="XCW94" s="34"/>
      <c r="XCX94" s="34"/>
      <c r="XCY94" s="34"/>
      <c r="XCZ94" s="34"/>
      <c r="XDA94" s="34"/>
      <c r="XDB94" s="34"/>
      <c r="XDC94" s="34"/>
      <c r="XDD94" s="34"/>
      <c r="XDE94" s="34"/>
      <c r="XDF94" s="34"/>
      <c r="XDG94" s="34"/>
      <c r="XDH94" s="34"/>
      <c r="XDI94" s="34"/>
      <c r="XDJ94" s="34"/>
      <c r="XDK94" s="34"/>
      <c r="XDL94" s="34"/>
      <c r="XDM94" s="34"/>
      <c r="XDN94" s="34"/>
      <c r="XDO94" s="34"/>
      <c r="XDP94" s="34"/>
      <c r="XDQ94" s="34"/>
      <c r="XDR94" s="34"/>
      <c r="XDS94" s="34"/>
      <c r="XDT94" s="34"/>
      <c r="XDU94" s="34"/>
      <c r="XDV94" s="34"/>
      <c r="XDW94" s="34"/>
      <c r="XDX94" s="34"/>
      <c r="XDY94" s="34"/>
      <c r="XDZ94" s="34"/>
      <c r="XEA94" s="34"/>
      <c r="XEB94" s="34"/>
      <c r="XEC94" s="34"/>
      <c r="XED94" s="34"/>
      <c r="XEE94" s="34"/>
      <c r="XEF94" s="34"/>
      <c r="XEG94" s="34"/>
      <c r="XEH94" s="34"/>
      <c r="XEI94" s="34"/>
      <c r="XEJ94" s="34"/>
      <c r="XEK94" s="36"/>
      <c r="XEL94" s="46"/>
      <c r="XEM94" s="31"/>
      <c r="XEN94" s="30"/>
      <c r="XEO94" s="63"/>
    </row>
    <row r="95" spans="1:16369" ht="31.5">
      <c r="A95" s="51" t="s">
        <v>438</v>
      </c>
      <c r="B95" s="39" t="s">
        <v>439</v>
      </c>
      <c r="C95" s="39" t="s">
        <v>440</v>
      </c>
      <c r="D95" s="40">
        <v>1</v>
      </c>
      <c r="E95" s="65" t="s">
        <v>332</v>
      </c>
      <c r="F95" s="32" t="s">
        <v>333</v>
      </c>
      <c r="G95" s="40" t="s">
        <v>22</v>
      </c>
      <c r="H95" s="66">
        <v>1</v>
      </c>
      <c r="I95" s="33">
        <v>188000</v>
      </c>
      <c r="J95" s="33">
        <v>150000</v>
      </c>
      <c r="K95" s="33">
        <f t="shared" si="5"/>
        <v>38000</v>
      </c>
      <c r="L95" s="34"/>
    </row>
    <row r="96" spans="1:16369" ht="31.5">
      <c r="A96" s="51" t="s">
        <v>438</v>
      </c>
      <c r="B96" s="39" t="s">
        <v>439</v>
      </c>
      <c r="C96" s="39" t="s">
        <v>440</v>
      </c>
      <c r="D96" s="40">
        <v>1</v>
      </c>
      <c r="E96" s="1" t="s">
        <v>27</v>
      </c>
      <c r="F96" s="32" t="s">
        <v>347</v>
      </c>
      <c r="G96" s="40" t="s">
        <v>22</v>
      </c>
      <c r="H96" s="66">
        <v>1</v>
      </c>
      <c r="I96" s="33">
        <v>188000</v>
      </c>
      <c r="J96" s="33">
        <v>150000</v>
      </c>
      <c r="K96" s="33">
        <f t="shared" si="5"/>
        <v>38000</v>
      </c>
      <c r="L96" s="34"/>
    </row>
    <row r="97" spans="1:12" ht="31.5">
      <c r="A97" s="51" t="s">
        <v>438</v>
      </c>
      <c r="B97" s="39" t="s">
        <v>439</v>
      </c>
      <c r="C97" s="39" t="s">
        <v>440</v>
      </c>
      <c r="D97" s="40">
        <v>1</v>
      </c>
      <c r="E97" s="65" t="s">
        <v>348</v>
      </c>
      <c r="F97" s="32" t="s">
        <v>349</v>
      </c>
      <c r="G97" s="40" t="s">
        <v>22</v>
      </c>
      <c r="H97" s="66">
        <v>1</v>
      </c>
      <c r="I97" s="33">
        <v>188000</v>
      </c>
      <c r="J97" s="33">
        <v>150000</v>
      </c>
      <c r="K97" s="33">
        <f t="shared" si="5"/>
        <v>38000</v>
      </c>
      <c r="L97" s="34"/>
    </row>
    <row r="98" spans="1:12" ht="31.5">
      <c r="A98" s="51" t="s">
        <v>438</v>
      </c>
      <c r="B98" s="39" t="s">
        <v>439</v>
      </c>
      <c r="C98" s="39" t="s">
        <v>440</v>
      </c>
      <c r="D98" s="40">
        <v>1</v>
      </c>
      <c r="E98" s="65" t="s">
        <v>351</v>
      </c>
      <c r="F98" s="32" t="s">
        <v>352</v>
      </c>
      <c r="G98" s="40" t="s">
        <v>5</v>
      </c>
      <c r="H98" s="66">
        <v>1.5</v>
      </c>
      <c r="I98" s="33">
        <v>188000</v>
      </c>
      <c r="J98" s="33">
        <v>150000</v>
      </c>
      <c r="K98" s="33">
        <f t="shared" si="5"/>
        <v>38000</v>
      </c>
      <c r="L98" s="34"/>
    </row>
    <row r="99" spans="1:12" ht="31.5">
      <c r="A99" s="51" t="s">
        <v>438</v>
      </c>
      <c r="B99" s="39" t="s">
        <v>439</v>
      </c>
      <c r="C99" s="39" t="s">
        <v>440</v>
      </c>
      <c r="D99" s="40">
        <v>1</v>
      </c>
      <c r="E99" s="65" t="s">
        <v>355</v>
      </c>
      <c r="F99" s="32" t="s">
        <v>356</v>
      </c>
      <c r="G99" s="40" t="s">
        <v>22</v>
      </c>
      <c r="H99" s="66">
        <v>1</v>
      </c>
      <c r="I99" s="33">
        <v>188000</v>
      </c>
      <c r="J99" s="33">
        <v>150000</v>
      </c>
      <c r="K99" s="33">
        <f t="shared" si="5"/>
        <v>38000</v>
      </c>
      <c r="L99" s="34"/>
    </row>
    <row r="100" spans="1:12" ht="31.5">
      <c r="A100" s="51" t="s">
        <v>438</v>
      </c>
      <c r="B100" s="38" t="s">
        <v>451</v>
      </c>
      <c r="C100" s="39" t="s">
        <v>452</v>
      </c>
      <c r="D100" s="40">
        <v>3</v>
      </c>
      <c r="E100" s="65" t="s">
        <v>358</v>
      </c>
      <c r="F100" s="32" t="s">
        <v>359</v>
      </c>
      <c r="G100" s="40" t="s">
        <v>5</v>
      </c>
      <c r="H100" s="66">
        <v>1.5</v>
      </c>
      <c r="I100" s="33">
        <f t="shared" ref="I100:I104" si="6">3*150000*10*1.5/9</f>
        <v>750000</v>
      </c>
      <c r="J100" s="33">
        <f t="shared" ref="J100:J104" si="7">3*150000*1.5</f>
        <v>675000</v>
      </c>
      <c r="K100" s="33">
        <f t="shared" si="5"/>
        <v>75000</v>
      </c>
      <c r="L100" s="34"/>
    </row>
    <row r="101" spans="1:12" ht="31.5">
      <c r="A101" s="51" t="s">
        <v>438</v>
      </c>
      <c r="B101" s="38" t="s">
        <v>451</v>
      </c>
      <c r="C101" s="39" t="s">
        <v>452</v>
      </c>
      <c r="D101" s="40">
        <v>3</v>
      </c>
      <c r="E101" s="65" t="s">
        <v>361</v>
      </c>
      <c r="F101" s="32" t="s">
        <v>362</v>
      </c>
      <c r="G101" s="40" t="s">
        <v>5</v>
      </c>
      <c r="H101" s="66">
        <v>1.5</v>
      </c>
      <c r="I101" s="33">
        <f t="shared" si="6"/>
        <v>750000</v>
      </c>
      <c r="J101" s="33">
        <f t="shared" si="7"/>
        <v>675000</v>
      </c>
      <c r="K101" s="33">
        <f t="shared" si="5"/>
        <v>75000</v>
      </c>
      <c r="L101" s="34"/>
    </row>
    <row r="102" spans="1:12" ht="31.5">
      <c r="A102" s="51" t="s">
        <v>438</v>
      </c>
      <c r="B102" s="38" t="s">
        <v>451</v>
      </c>
      <c r="C102" s="39" t="s">
        <v>452</v>
      </c>
      <c r="D102" s="40">
        <v>3</v>
      </c>
      <c r="E102" s="65" t="s">
        <v>363</v>
      </c>
      <c r="F102" s="32" t="s">
        <v>364</v>
      </c>
      <c r="G102" s="40" t="s">
        <v>5</v>
      </c>
      <c r="H102" s="66">
        <v>1.5</v>
      </c>
      <c r="I102" s="33">
        <f t="shared" si="6"/>
        <v>750000</v>
      </c>
      <c r="J102" s="33">
        <f t="shared" si="7"/>
        <v>675000</v>
      </c>
      <c r="K102" s="33">
        <f t="shared" si="5"/>
        <v>75000</v>
      </c>
      <c r="L102" s="34"/>
    </row>
    <row r="103" spans="1:12" ht="31.5">
      <c r="A103" s="51" t="s">
        <v>438</v>
      </c>
      <c r="B103" s="38" t="s">
        <v>451</v>
      </c>
      <c r="C103" s="39" t="s">
        <v>452</v>
      </c>
      <c r="D103" s="40">
        <v>3</v>
      </c>
      <c r="E103" s="65" t="s">
        <v>367</v>
      </c>
      <c r="F103" s="32" t="s">
        <v>368</v>
      </c>
      <c r="G103" s="40" t="s">
        <v>5</v>
      </c>
      <c r="H103" s="66">
        <v>1.5</v>
      </c>
      <c r="I103" s="33">
        <f t="shared" si="6"/>
        <v>750000</v>
      </c>
      <c r="J103" s="33">
        <f t="shared" si="7"/>
        <v>675000</v>
      </c>
      <c r="K103" s="33">
        <f t="shared" si="5"/>
        <v>75000</v>
      </c>
      <c r="L103" s="34"/>
    </row>
    <row r="104" spans="1:12" ht="31.5">
      <c r="A104" s="51" t="s">
        <v>438</v>
      </c>
      <c r="B104" s="38" t="s">
        <v>451</v>
      </c>
      <c r="C104" s="39" t="s">
        <v>452</v>
      </c>
      <c r="D104" s="40">
        <v>3</v>
      </c>
      <c r="E104" s="65" t="s">
        <v>371</v>
      </c>
      <c r="F104" s="32" t="s">
        <v>372</v>
      </c>
      <c r="G104" s="40" t="s">
        <v>5</v>
      </c>
      <c r="H104" s="66">
        <v>1.5</v>
      </c>
      <c r="I104" s="33">
        <f t="shared" si="6"/>
        <v>750000</v>
      </c>
      <c r="J104" s="33">
        <f t="shared" si="7"/>
        <v>675000</v>
      </c>
      <c r="K104" s="33">
        <f t="shared" si="5"/>
        <v>75000</v>
      </c>
      <c r="L104" s="34"/>
    </row>
    <row r="105" spans="1:12" ht="31.5">
      <c r="A105" s="51" t="s">
        <v>438</v>
      </c>
      <c r="B105" s="38" t="s">
        <v>463</v>
      </c>
      <c r="C105" s="39" t="s">
        <v>464</v>
      </c>
      <c r="D105" s="40">
        <v>2</v>
      </c>
      <c r="E105" s="65" t="s">
        <v>29</v>
      </c>
      <c r="F105" s="32" t="s">
        <v>373</v>
      </c>
      <c r="G105" s="40" t="s">
        <v>22</v>
      </c>
      <c r="H105" s="40">
        <v>1</v>
      </c>
      <c r="I105" s="33">
        <f>2*150000*10/6</f>
        <v>500000</v>
      </c>
      <c r="J105" s="33">
        <f>2*150000</f>
        <v>300000</v>
      </c>
      <c r="K105" s="33">
        <f t="shared" si="5"/>
        <v>200000</v>
      </c>
      <c r="L105" s="34"/>
    </row>
    <row r="106" spans="1:12" ht="31.5">
      <c r="A106" s="51" t="s">
        <v>438</v>
      </c>
      <c r="B106" s="38" t="s">
        <v>463</v>
      </c>
      <c r="C106" s="39" t="s">
        <v>464</v>
      </c>
      <c r="D106" s="40">
        <v>2</v>
      </c>
      <c r="E106" s="65" t="s">
        <v>374</v>
      </c>
      <c r="F106" s="32" t="s">
        <v>375</v>
      </c>
      <c r="G106" s="40" t="s">
        <v>5</v>
      </c>
      <c r="H106" s="40">
        <v>1.5</v>
      </c>
      <c r="I106" s="33">
        <f>2*150000*10*1.5/6</f>
        <v>750000</v>
      </c>
      <c r="J106" s="33">
        <f>2*150000*1.5</f>
        <v>450000</v>
      </c>
      <c r="K106" s="33">
        <f t="shared" si="5"/>
        <v>300000</v>
      </c>
      <c r="L106" s="34"/>
    </row>
    <row r="107" spans="1:12" ht="31.5">
      <c r="A107" s="51" t="s">
        <v>438</v>
      </c>
      <c r="B107" s="38" t="s">
        <v>463</v>
      </c>
      <c r="C107" s="39" t="s">
        <v>464</v>
      </c>
      <c r="D107" s="40">
        <v>2</v>
      </c>
      <c r="E107" s="65" t="s">
        <v>332</v>
      </c>
      <c r="F107" s="32" t="s">
        <v>333</v>
      </c>
      <c r="G107" s="40" t="s">
        <v>22</v>
      </c>
      <c r="H107" s="40">
        <v>1</v>
      </c>
      <c r="I107" s="33">
        <f>2*150000*10/6</f>
        <v>500000</v>
      </c>
      <c r="J107" s="33">
        <f>2*150000</f>
        <v>300000</v>
      </c>
      <c r="K107" s="33">
        <f t="shared" si="5"/>
        <v>200000</v>
      </c>
      <c r="L107" s="34"/>
    </row>
    <row r="108" spans="1:12" ht="31.5">
      <c r="A108" s="51" t="s">
        <v>438</v>
      </c>
      <c r="B108" s="39" t="s">
        <v>469</v>
      </c>
      <c r="C108" s="39" t="s">
        <v>470</v>
      </c>
      <c r="D108" s="40">
        <v>3</v>
      </c>
      <c r="E108" s="65" t="s">
        <v>378</v>
      </c>
      <c r="F108" s="32" t="s">
        <v>379</v>
      </c>
      <c r="G108" s="40" t="s">
        <v>8</v>
      </c>
      <c r="H108" s="40">
        <v>1.5</v>
      </c>
      <c r="I108" s="33">
        <v>964000</v>
      </c>
      <c r="J108" s="33">
        <v>675000</v>
      </c>
      <c r="K108" s="33">
        <f t="shared" si="5"/>
        <v>289000</v>
      </c>
      <c r="L108" s="34"/>
    </row>
    <row r="109" spans="1:12" ht="31.5">
      <c r="A109" s="51" t="s">
        <v>438</v>
      </c>
      <c r="B109" s="39" t="s">
        <v>469</v>
      </c>
      <c r="C109" s="39" t="s">
        <v>470</v>
      </c>
      <c r="D109" s="40">
        <v>3</v>
      </c>
      <c r="E109" s="1" t="s">
        <v>27</v>
      </c>
      <c r="F109" s="32" t="s">
        <v>347</v>
      </c>
      <c r="G109" s="40" t="s">
        <v>5</v>
      </c>
      <c r="H109" s="40">
        <v>1.5</v>
      </c>
      <c r="I109" s="33">
        <v>964000</v>
      </c>
      <c r="J109" s="33">
        <v>675000</v>
      </c>
      <c r="K109" s="33">
        <f t="shared" si="5"/>
        <v>289000</v>
      </c>
      <c r="L109" s="34"/>
    </row>
    <row r="110" spans="1:12" ht="31.5">
      <c r="A110" s="51" t="s">
        <v>438</v>
      </c>
      <c r="B110" s="38" t="s">
        <v>476</v>
      </c>
      <c r="C110" s="39" t="s">
        <v>477</v>
      </c>
      <c r="D110" s="40">
        <v>3</v>
      </c>
      <c r="E110" s="65" t="s">
        <v>66</v>
      </c>
      <c r="F110" s="32" t="s">
        <v>340</v>
      </c>
      <c r="G110" s="40" t="s">
        <v>5</v>
      </c>
      <c r="H110" s="40">
        <v>1.5</v>
      </c>
      <c r="I110" s="33">
        <f>3*200000*1.5*10/5</f>
        <v>1800000</v>
      </c>
      <c r="J110" s="33">
        <f>3*200000*1.5</f>
        <v>900000</v>
      </c>
      <c r="K110" s="33">
        <f t="shared" si="5"/>
        <v>900000</v>
      </c>
      <c r="L110" s="34"/>
    </row>
    <row r="111" spans="1:12" ht="31.5">
      <c r="A111" s="51" t="s">
        <v>438</v>
      </c>
      <c r="B111" s="38" t="s">
        <v>476</v>
      </c>
      <c r="C111" s="39" t="s">
        <v>477</v>
      </c>
      <c r="D111" s="40">
        <v>3</v>
      </c>
      <c r="E111" s="65" t="s">
        <v>380</v>
      </c>
      <c r="F111" s="32" t="s">
        <v>381</v>
      </c>
      <c r="G111" s="40" t="s">
        <v>5</v>
      </c>
      <c r="H111" s="40">
        <v>1.5</v>
      </c>
      <c r="I111" s="33">
        <f>3*200000*1.5*10/5</f>
        <v>1800000</v>
      </c>
      <c r="J111" s="33">
        <f t="shared" ref="J111:J119" si="8">3*200000*1.5</f>
        <v>900000</v>
      </c>
      <c r="K111" s="33">
        <f t="shared" si="5"/>
        <v>900000</v>
      </c>
      <c r="L111" s="34"/>
    </row>
    <row r="112" spans="1:12" ht="31.5">
      <c r="A112" s="51" t="s">
        <v>438</v>
      </c>
      <c r="B112" s="38" t="s">
        <v>476</v>
      </c>
      <c r="C112" s="39" t="s">
        <v>477</v>
      </c>
      <c r="D112" s="40">
        <v>3</v>
      </c>
      <c r="E112" s="65" t="s">
        <v>382</v>
      </c>
      <c r="F112" s="32" t="s">
        <v>383</v>
      </c>
      <c r="G112" s="40" t="s">
        <v>5</v>
      </c>
      <c r="H112" s="40">
        <v>1.5</v>
      </c>
      <c r="I112" s="33">
        <f>3*200000*1.5*10/5</f>
        <v>1800000</v>
      </c>
      <c r="J112" s="33">
        <f t="shared" si="8"/>
        <v>900000</v>
      </c>
      <c r="K112" s="33">
        <f t="shared" si="5"/>
        <v>900000</v>
      </c>
      <c r="L112" s="34"/>
    </row>
    <row r="113" spans="1:12" ht="31.5">
      <c r="A113" s="51" t="s">
        <v>438</v>
      </c>
      <c r="B113" s="38" t="s">
        <v>476</v>
      </c>
      <c r="C113" s="39" t="s">
        <v>477</v>
      </c>
      <c r="D113" s="40">
        <v>3</v>
      </c>
      <c r="E113" s="65" t="s">
        <v>386</v>
      </c>
      <c r="F113" s="32" t="s">
        <v>387</v>
      </c>
      <c r="G113" s="40" t="s">
        <v>22</v>
      </c>
      <c r="H113" s="40">
        <v>1</v>
      </c>
      <c r="I113" s="33">
        <f>3*200000*10/5</f>
        <v>1200000</v>
      </c>
      <c r="J113" s="33">
        <f>3*200000</f>
        <v>600000</v>
      </c>
      <c r="K113" s="33">
        <f t="shared" si="5"/>
        <v>600000</v>
      </c>
      <c r="L113" s="34"/>
    </row>
    <row r="114" spans="1:12" ht="31.5">
      <c r="A114" s="51" t="s">
        <v>438</v>
      </c>
      <c r="B114" s="38" t="s">
        <v>476</v>
      </c>
      <c r="C114" s="39" t="s">
        <v>477</v>
      </c>
      <c r="D114" s="40">
        <v>3</v>
      </c>
      <c r="E114" s="65" t="s">
        <v>388</v>
      </c>
      <c r="F114" s="32" t="s">
        <v>389</v>
      </c>
      <c r="G114" s="40" t="s">
        <v>5</v>
      </c>
      <c r="H114" s="40">
        <v>1.5</v>
      </c>
      <c r="I114" s="33">
        <f>3*200000*1.5*10/5</f>
        <v>1800000</v>
      </c>
      <c r="J114" s="33">
        <f t="shared" si="8"/>
        <v>900000</v>
      </c>
      <c r="K114" s="33">
        <f t="shared" si="5"/>
        <v>900000</v>
      </c>
      <c r="L114" s="34"/>
    </row>
    <row r="115" spans="1:12" ht="31.5">
      <c r="A115" s="51" t="s">
        <v>438</v>
      </c>
      <c r="B115" s="38" t="s">
        <v>488</v>
      </c>
      <c r="C115" s="39" t="s">
        <v>489</v>
      </c>
      <c r="D115" s="40">
        <v>3</v>
      </c>
      <c r="E115" s="65" t="s">
        <v>66</v>
      </c>
      <c r="F115" s="32" t="s">
        <v>340</v>
      </c>
      <c r="G115" s="40" t="s">
        <v>5</v>
      </c>
      <c r="H115" s="40">
        <v>1.5</v>
      </c>
      <c r="I115" s="33">
        <f>3*200000*1.5*10/6</f>
        <v>1500000</v>
      </c>
      <c r="J115" s="33">
        <f t="shared" si="8"/>
        <v>900000</v>
      </c>
      <c r="K115" s="33">
        <f t="shared" si="5"/>
        <v>600000</v>
      </c>
      <c r="L115" s="34"/>
    </row>
    <row r="116" spans="1:12" ht="31.5">
      <c r="A116" s="51" t="s">
        <v>438</v>
      </c>
      <c r="B116" s="38" t="s">
        <v>488</v>
      </c>
      <c r="C116" s="39" t="s">
        <v>489</v>
      </c>
      <c r="D116" s="40">
        <v>3</v>
      </c>
      <c r="E116" s="65" t="s">
        <v>338</v>
      </c>
      <c r="F116" s="32" t="s">
        <v>339</v>
      </c>
      <c r="G116" s="40" t="s">
        <v>5</v>
      </c>
      <c r="H116" s="40">
        <v>1.5</v>
      </c>
      <c r="I116" s="33">
        <f>3*200000*1.5*10/6</f>
        <v>1500000</v>
      </c>
      <c r="J116" s="33">
        <f t="shared" si="8"/>
        <v>900000</v>
      </c>
      <c r="K116" s="33">
        <f t="shared" si="5"/>
        <v>600000</v>
      </c>
      <c r="L116" s="34"/>
    </row>
    <row r="117" spans="1:12" ht="31.5">
      <c r="A117" s="51" t="s">
        <v>438</v>
      </c>
      <c r="B117" s="38" t="s">
        <v>488</v>
      </c>
      <c r="C117" s="39" t="s">
        <v>489</v>
      </c>
      <c r="D117" s="40">
        <v>3</v>
      </c>
      <c r="E117" s="65" t="s">
        <v>390</v>
      </c>
      <c r="F117" s="32" t="s">
        <v>391</v>
      </c>
      <c r="G117" s="40" t="s">
        <v>5</v>
      </c>
      <c r="H117" s="40">
        <v>1.5</v>
      </c>
      <c r="I117" s="33">
        <f>3*200000*1.5*10/6</f>
        <v>1500000</v>
      </c>
      <c r="J117" s="33">
        <f t="shared" si="8"/>
        <v>900000</v>
      </c>
      <c r="K117" s="33">
        <f t="shared" si="5"/>
        <v>600000</v>
      </c>
      <c r="L117" s="34"/>
    </row>
    <row r="118" spans="1:12" ht="31.5">
      <c r="A118" s="51" t="s">
        <v>438</v>
      </c>
      <c r="B118" s="38" t="s">
        <v>488</v>
      </c>
      <c r="C118" s="39" t="s">
        <v>489</v>
      </c>
      <c r="D118" s="40">
        <v>3</v>
      </c>
      <c r="E118" s="65" t="s">
        <v>341</v>
      </c>
      <c r="F118" s="32" t="s">
        <v>342</v>
      </c>
      <c r="G118" s="40" t="s">
        <v>5</v>
      </c>
      <c r="H118" s="40">
        <v>1.5</v>
      </c>
      <c r="I118" s="33">
        <f>3*200000*1.5*10/6</f>
        <v>1500000</v>
      </c>
      <c r="J118" s="33">
        <f t="shared" si="8"/>
        <v>900000</v>
      </c>
      <c r="K118" s="33">
        <f t="shared" si="5"/>
        <v>600000</v>
      </c>
      <c r="L118" s="34"/>
    </row>
    <row r="119" spans="1:12" ht="31.5">
      <c r="A119" s="51" t="s">
        <v>438</v>
      </c>
      <c r="B119" s="38" t="s">
        <v>488</v>
      </c>
      <c r="C119" s="39" t="s">
        <v>489</v>
      </c>
      <c r="D119" s="40">
        <v>3</v>
      </c>
      <c r="E119" s="65" t="s">
        <v>392</v>
      </c>
      <c r="F119" s="32" t="s">
        <v>393</v>
      </c>
      <c r="G119" s="40" t="s">
        <v>5</v>
      </c>
      <c r="H119" s="40">
        <v>1.5</v>
      </c>
      <c r="I119" s="33">
        <f>3*200000*1.5*10/6</f>
        <v>1500000</v>
      </c>
      <c r="J119" s="33">
        <f t="shared" si="8"/>
        <v>900000</v>
      </c>
      <c r="K119" s="33">
        <f t="shared" si="5"/>
        <v>600000</v>
      </c>
      <c r="L119" s="34"/>
    </row>
    <row r="120" spans="1:12" ht="31.5">
      <c r="A120" s="51" t="s">
        <v>438</v>
      </c>
      <c r="B120" s="38" t="s">
        <v>500</v>
      </c>
      <c r="C120" s="39" t="s">
        <v>501</v>
      </c>
      <c r="D120" s="40">
        <v>3</v>
      </c>
      <c r="E120" s="65" t="s">
        <v>252</v>
      </c>
      <c r="F120" s="32" t="s">
        <v>253</v>
      </c>
      <c r="G120" s="40" t="s">
        <v>22</v>
      </c>
      <c r="H120" s="40">
        <v>1</v>
      </c>
      <c r="I120" s="33">
        <f>3*1.5*200000*10/3</f>
        <v>3000000</v>
      </c>
      <c r="J120" s="33">
        <f>3*200000*1.5</f>
        <v>900000</v>
      </c>
      <c r="K120" s="33">
        <f t="shared" si="5"/>
        <v>2100000</v>
      </c>
      <c r="L120" s="34"/>
    </row>
    <row r="121" spans="1:12" ht="31.5">
      <c r="A121" s="51" t="s">
        <v>438</v>
      </c>
      <c r="B121" s="41" t="s">
        <v>504</v>
      </c>
      <c r="C121" s="39" t="s">
        <v>505</v>
      </c>
      <c r="D121" s="40">
        <v>2</v>
      </c>
      <c r="E121" s="65" t="s">
        <v>252</v>
      </c>
      <c r="F121" s="32" t="s">
        <v>253</v>
      </c>
      <c r="G121" s="40" t="s">
        <v>22</v>
      </c>
      <c r="H121" s="40">
        <v>1</v>
      </c>
      <c r="I121" s="33">
        <f>2*1*1.5*200000*10/4</f>
        <v>1500000</v>
      </c>
      <c r="J121" s="33">
        <f>2*1.5*200000</f>
        <v>600000</v>
      </c>
      <c r="K121" s="33">
        <f t="shared" si="5"/>
        <v>900000</v>
      </c>
      <c r="L121" s="34"/>
    </row>
    <row r="122" spans="1:12" ht="31.5">
      <c r="A122" s="51" t="s">
        <v>438</v>
      </c>
      <c r="B122" s="41" t="s">
        <v>269</v>
      </c>
      <c r="C122" s="39" t="s">
        <v>508</v>
      </c>
      <c r="D122" s="40">
        <v>2</v>
      </c>
      <c r="E122" s="65" t="s">
        <v>394</v>
      </c>
      <c r="F122" s="32" t="s">
        <v>395</v>
      </c>
      <c r="G122" s="40" t="s">
        <v>5</v>
      </c>
      <c r="H122" s="40">
        <v>1.5</v>
      </c>
      <c r="I122" s="33">
        <f>2*1.5*200000*10/5</f>
        <v>1200000</v>
      </c>
      <c r="J122" s="33">
        <f>2*1.5*200000</f>
        <v>600000</v>
      </c>
      <c r="K122" s="33">
        <f t="shared" si="5"/>
        <v>600000</v>
      </c>
      <c r="L122" s="34"/>
    </row>
    <row r="123" spans="1:12" ht="31.5">
      <c r="A123" s="51" t="s">
        <v>438</v>
      </c>
      <c r="B123" s="41" t="s">
        <v>269</v>
      </c>
      <c r="C123" s="39" t="s">
        <v>508</v>
      </c>
      <c r="D123" s="40">
        <v>2</v>
      </c>
      <c r="E123" s="65" t="s">
        <v>397</v>
      </c>
      <c r="F123" s="32" t="s">
        <v>398</v>
      </c>
      <c r="G123" s="40" t="s">
        <v>22</v>
      </c>
      <c r="H123" s="40">
        <v>1</v>
      </c>
      <c r="I123" s="33">
        <f>2*200000*10/5</f>
        <v>800000</v>
      </c>
      <c r="J123" s="33">
        <f>2*200000</f>
        <v>400000</v>
      </c>
      <c r="K123" s="33">
        <f t="shared" si="5"/>
        <v>400000</v>
      </c>
      <c r="L123" s="34"/>
    </row>
    <row r="124" spans="1:12" ht="31.5">
      <c r="A124" s="51" t="s">
        <v>438</v>
      </c>
      <c r="B124" s="41" t="s">
        <v>512</v>
      </c>
      <c r="C124" s="39" t="s">
        <v>513</v>
      </c>
      <c r="D124" s="40">
        <v>2</v>
      </c>
      <c r="E124" s="65" t="s">
        <v>401</v>
      </c>
      <c r="F124" s="32" t="s">
        <v>402</v>
      </c>
      <c r="G124" s="40" t="s">
        <v>22</v>
      </c>
      <c r="H124" s="40">
        <v>1</v>
      </c>
      <c r="I124" s="33">
        <f>2*1.5*200000*10/7</f>
        <v>857142.85714285716</v>
      </c>
      <c r="J124" s="33">
        <f>2*1.5*200000</f>
        <v>600000</v>
      </c>
      <c r="K124" s="33">
        <f t="shared" si="5"/>
        <v>257142.85714285716</v>
      </c>
      <c r="L124" s="34"/>
    </row>
    <row r="125" spans="1:12" ht="31.5">
      <c r="A125" s="51" t="s">
        <v>438</v>
      </c>
      <c r="B125" s="41" t="s">
        <v>512</v>
      </c>
      <c r="C125" s="39" t="s">
        <v>513</v>
      </c>
      <c r="D125" s="40">
        <v>2</v>
      </c>
      <c r="E125" s="65" t="s">
        <v>403</v>
      </c>
      <c r="F125" s="32" t="s">
        <v>404</v>
      </c>
      <c r="G125" s="40" t="s">
        <v>5</v>
      </c>
      <c r="H125" s="40">
        <v>1.5</v>
      </c>
      <c r="I125" s="33">
        <f>2*1.5*200000*10/7</f>
        <v>857142.85714285716</v>
      </c>
      <c r="J125" s="33">
        <f>2*1.5*200000</f>
        <v>600000</v>
      </c>
      <c r="K125" s="33">
        <f t="shared" si="5"/>
        <v>257142.85714285716</v>
      </c>
      <c r="L125" s="34"/>
    </row>
    <row r="126" spans="1:12" ht="31.5">
      <c r="A126" s="51" t="s">
        <v>438</v>
      </c>
      <c r="B126" s="41" t="s">
        <v>512</v>
      </c>
      <c r="C126" s="39" t="s">
        <v>513</v>
      </c>
      <c r="D126" s="40">
        <v>2</v>
      </c>
      <c r="E126" s="65" t="s">
        <v>405</v>
      </c>
      <c r="F126" s="32" t="s">
        <v>406</v>
      </c>
      <c r="G126" s="40" t="s">
        <v>22</v>
      </c>
      <c r="H126" s="40">
        <v>1</v>
      </c>
      <c r="I126" s="33">
        <f>2*200000*10/7</f>
        <v>571428.57142857148</v>
      </c>
      <c r="J126" s="33">
        <f>2*200000</f>
        <v>400000</v>
      </c>
      <c r="K126" s="33">
        <f t="shared" si="5"/>
        <v>171428.57142857148</v>
      </c>
      <c r="L126" s="34"/>
    </row>
    <row r="127" spans="1:12" ht="31.5">
      <c r="A127" s="51" t="s">
        <v>438</v>
      </c>
      <c r="B127" s="41" t="s">
        <v>512</v>
      </c>
      <c r="C127" s="39" t="s">
        <v>513</v>
      </c>
      <c r="D127" s="40">
        <v>2</v>
      </c>
      <c r="E127" s="65" t="s">
        <v>195</v>
      </c>
      <c r="F127" s="32" t="s">
        <v>196</v>
      </c>
      <c r="G127" s="40" t="s">
        <v>22</v>
      </c>
      <c r="H127" s="40">
        <v>1</v>
      </c>
      <c r="I127" s="33">
        <f>2*200000*10/7</f>
        <v>571428.57142857148</v>
      </c>
      <c r="J127" s="33">
        <f>2*200000</f>
        <v>400000</v>
      </c>
      <c r="K127" s="33">
        <f t="shared" si="5"/>
        <v>171428.57142857148</v>
      </c>
      <c r="L127" s="34"/>
    </row>
    <row r="128" spans="1:12" ht="31.5">
      <c r="A128" s="51" t="s">
        <v>438</v>
      </c>
      <c r="B128" s="38" t="s">
        <v>520</v>
      </c>
      <c r="C128" s="39" t="s">
        <v>521</v>
      </c>
      <c r="D128" s="40">
        <v>2</v>
      </c>
      <c r="E128" s="66" t="s">
        <v>298</v>
      </c>
      <c r="F128" s="32" t="s">
        <v>299</v>
      </c>
      <c r="G128" s="67" t="s">
        <v>5</v>
      </c>
      <c r="H128" s="66">
        <v>1.5</v>
      </c>
      <c r="I128" s="33">
        <f>2*1.5*200000*10/3</f>
        <v>2000000</v>
      </c>
      <c r="J128" s="33">
        <f>2*1.5*200000</f>
        <v>600000</v>
      </c>
      <c r="K128" s="33">
        <f t="shared" si="5"/>
        <v>1400000</v>
      </c>
      <c r="L128" s="34"/>
    </row>
    <row r="129" spans="1:12" ht="31.5">
      <c r="A129" s="51" t="s">
        <v>438</v>
      </c>
      <c r="B129" s="38" t="s">
        <v>520</v>
      </c>
      <c r="C129" s="39" t="s">
        <v>521</v>
      </c>
      <c r="D129" s="40">
        <v>2</v>
      </c>
      <c r="E129" s="66" t="s">
        <v>410</v>
      </c>
      <c r="F129" s="32" t="s">
        <v>411</v>
      </c>
      <c r="G129" s="67" t="s">
        <v>22</v>
      </c>
      <c r="H129" s="66">
        <v>1</v>
      </c>
      <c r="I129" s="33">
        <f>2*200000*10/3</f>
        <v>1333333.3333333333</v>
      </c>
      <c r="J129" s="33">
        <f>2*200000</f>
        <v>400000</v>
      </c>
      <c r="K129" s="33">
        <f t="shared" si="5"/>
        <v>933333.33333333326</v>
      </c>
      <c r="L129" s="34"/>
    </row>
    <row r="130" spans="1:12" ht="31.5">
      <c r="A130" s="51" t="s">
        <v>438</v>
      </c>
      <c r="B130" s="38" t="s">
        <v>520</v>
      </c>
      <c r="C130" s="39" t="s">
        <v>521</v>
      </c>
      <c r="D130" s="40">
        <v>2</v>
      </c>
      <c r="E130" s="66" t="s">
        <v>319</v>
      </c>
      <c r="F130" s="32" t="s">
        <v>320</v>
      </c>
      <c r="G130" s="67" t="s">
        <v>5</v>
      </c>
      <c r="H130" s="66">
        <v>1.5</v>
      </c>
      <c r="I130" s="33">
        <f>2*1.5*200000*10/3</f>
        <v>2000000</v>
      </c>
      <c r="J130" s="33">
        <f>2*1.5*200000</f>
        <v>600000</v>
      </c>
      <c r="K130" s="33">
        <f t="shared" si="5"/>
        <v>1400000</v>
      </c>
      <c r="L130" s="34"/>
    </row>
    <row r="131" spans="1:12" ht="31.5">
      <c r="A131" s="51" t="s">
        <v>438</v>
      </c>
      <c r="B131" s="38" t="s">
        <v>321</v>
      </c>
      <c r="C131" s="39" t="s">
        <v>528</v>
      </c>
      <c r="D131" s="40">
        <v>3</v>
      </c>
      <c r="E131" s="40" t="s">
        <v>315</v>
      </c>
      <c r="F131" s="32" t="s">
        <v>316</v>
      </c>
      <c r="G131" s="67" t="s">
        <v>5</v>
      </c>
      <c r="H131" s="66">
        <v>1.5</v>
      </c>
      <c r="I131" s="33">
        <f>3*1.5*200000*10/2</f>
        <v>4500000</v>
      </c>
      <c r="J131" s="33">
        <f>3*1.5*200000</f>
        <v>900000</v>
      </c>
      <c r="K131" s="33">
        <f t="shared" si="5"/>
        <v>3600000</v>
      </c>
      <c r="L131" s="34"/>
    </row>
    <row r="132" spans="1:12" ht="31.5">
      <c r="A132" s="51" t="s">
        <v>438</v>
      </c>
      <c r="B132" s="38" t="s">
        <v>531</v>
      </c>
      <c r="C132" s="39" t="s">
        <v>532</v>
      </c>
      <c r="D132" s="40">
        <v>2</v>
      </c>
      <c r="E132" s="66" t="s">
        <v>412</v>
      </c>
      <c r="F132" s="32" t="s">
        <v>413</v>
      </c>
      <c r="G132" s="67" t="s">
        <v>22</v>
      </c>
      <c r="H132" s="66">
        <v>1</v>
      </c>
      <c r="I132" s="33">
        <f>2*200000*10/6</f>
        <v>666666.66666666663</v>
      </c>
      <c r="J132" s="33">
        <f>2*200000</f>
        <v>400000</v>
      </c>
      <c r="K132" s="33">
        <f t="shared" si="5"/>
        <v>266666.66666666663</v>
      </c>
      <c r="L132" s="34"/>
    </row>
    <row r="133" spans="1:12" ht="31.5">
      <c r="A133" s="51" t="s">
        <v>438</v>
      </c>
      <c r="B133" s="38" t="s">
        <v>531</v>
      </c>
      <c r="C133" s="39" t="s">
        <v>532</v>
      </c>
      <c r="D133" s="40">
        <v>2</v>
      </c>
      <c r="E133" s="66" t="s">
        <v>535</v>
      </c>
      <c r="F133" s="32" t="s">
        <v>536</v>
      </c>
      <c r="G133" s="67" t="s">
        <v>5</v>
      </c>
      <c r="H133" s="66">
        <v>1.5</v>
      </c>
      <c r="I133" s="33">
        <f>2*200000*10*1.5/6</f>
        <v>1000000</v>
      </c>
      <c r="J133" s="33">
        <f>2*200000*1.5</f>
        <v>600000</v>
      </c>
      <c r="K133" s="33">
        <f t="shared" si="5"/>
        <v>400000</v>
      </c>
      <c r="L133" s="34"/>
    </row>
    <row r="134" spans="1:12" ht="31.5">
      <c r="A134" s="51" t="s">
        <v>438</v>
      </c>
      <c r="B134" s="38" t="s">
        <v>539</v>
      </c>
      <c r="C134" s="39" t="s">
        <v>540</v>
      </c>
      <c r="D134" s="40">
        <v>3</v>
      </c>
      <c r="E134" s="66" t="s">
        <v>414</v>
      </c>
      <c r="F134" s="32" t="s">
        <v>415</v>
      </c>
      <c r="G134" s="67" t="s">
        <v>5</v>
      </c>
      <c r="H134" s="66">
        <v>1.5</v>
      </c>
      <c r="I134" s="33">
        <f>3*1.5*150000*10/6</f>
        <v>1125000</v>
      </c>
      <c r="J134" s="33">
        <f>3*1.5*150000</f>
        <v>675000</v>
      </c>
      <c r="K134" s="33">
        <f t="shared" si="5"/>
        <v>450000</v>
      </c>
      <c r="L134" s="34"/>
    </row>
    <row r="135" spans="1:12" ht="31.5">
      <c r="A135" s="51" t="s">
        <v>438</v>
      </c>
      <c r="B135" s="38" t="s">
        <v>539</v>
      </c>
      <c r="C135" s="39" t="s">
        <v>540</v>
      </c>
      <c r="D135" s="40">
        <v>3</v>
      </c>
      <c r="E135" s="66" t="s">
        <v>332</v>
      </c>
      <c r="F135" s="32" t="s">
        <v>333</v>
      </c>
      <c r="G135" s="67" t="s">
        <v>5</v>
      </c>
      <c r="H135" s="66">
        <v>1.5</v>
      </c>
      <c r="I135" s="33">
        <f>3*1.5*150000*10/6</f>
        <v>1125000</v>
      </c>
      <c r="J135" s="33">
        <f>3*1.5*150000</f>
        <v>675000</v>
      </c>
      <c r="K135" s="33">
        <f t="shared" si="5"/>
        <v>450000</v>
      </c>
      <c r="L135" s="34"/>
    </row>
    <row r="136" spans="1:12" ht="31.5">
      <c r="A136" s="51" t="s">
        <v>438</v>
      </c>
      <c r="B136" s="38" t="s">
        <v>539</v>
      </c>
      <c r="C136" s="39" t="s">
        <v>540</v>
      </c>
      <c r="D136" s="40">
        <v>3</v>
      </c>
      <c r="E136" s="66" t="s">
        <v>419</v>
      </c>
      <c r="F136" s="32" t="s">
        <v>420</v>
      </c>
      <c r="G136" s="67" t="s">
        <v>22</v>
      </c>
      <c r="H136" s="66">
        <v>1</v>
      </c>
      <c r="I136" s="33">
        <v>750000</v>
      </c>
      <c r="J136" s="33">
        <v>450000</v>
      </c>
      <c r="K136" s="33">
        <f t="shared" si="5"/>
        <v>300000</v>
      </c>
      <c r="L136" s="34"/>
    </row>
    <row r="137" spans="1:12" ht="31.5">
      <c r="A137" s="51" t="s">
        <v>438</v>
      </c>
      <c r="B137" s="66" t="s">
        <v>547</v>
      </c>
      <c r="C137" s="68" t="s">
        <v>548</v>
      </c>
      <c r="D137" s="40">
        <v>3</v>
      </c>
      <c r="E137" s="51" t="s">
        <v>261</v>
      </c>
      <c r="F137" s="32" t="s">
        <v>262</v>
      </c>
      <c r="G137" s="67" t="s">
        <v>5</v>
      </c>
      <c r="H137" s="66">
        <v>1.5</v>
      </c>
      <c r="I137" s="33">
        <f>3*1.5*150000*10</f>
        <v>6750000</v>
      </c>
      <c r="J137" s="33">
        <f>3*1.5*150000</f>
        <v>675000</v>
      </c>
      <c r="K137" s="33">
        <f t="shared" si="5"/>
        <v>6075000</v>
      </c>
      <c r="L137" s="34"/>
    </row>
    <row r="138" spans="1:12" ht="31.5">
      <c r="A138" s="51" t="s">
        <v>438</v>
      </c>
      <c r="B138" s="38" t="s">
        <v>551</v>
      </c>
      <c r="C138" s="39" t="s">
        <v>552</v>
      </c>
      <c r="D138" s="40">
        <v>3</v>
      </c>
      <c r="E138" s="40" t="s">
        <v>423</v>
      </c>
      <c r="F138" s="32" t="s">
        <v>424</v>
      </c>
      <c r="G138" s="67" t="s">
        <v>5</v>
      </c>
      <c r="H138" s="66">
        <v>1.5</v>
      </c>
      <c r="I138" s="33">
        <f>3*1.5*150000*10/3</f>
        <v>2250000</v>
      </c>
      <c r="J138" s="33">
        <f>3*1.5*150000</f>
        <v>675000</v>
      </c>
      <c r="K138" s="33">
        <f t="shared" si="5"/>
        <v>1575000</v>
      </c>
      <c r="L138" s="34"/>
    </row>
    <row r="139" spans="1:12" ht="31.5">
      <c r="A139" s="51" t="s">
        <v>438</v>
      </c>
      <c r="B139" s="38" t="s">
        <v>551</v>
      </c>
      <c r="C139" s="39" t="s">
        <v>552</v>
      </c>
      <c r="D139" s="40">
        <v>3</v>
      </c>
      <c r="E139" s="40" t="s">
        <v>425</v>
      </c>
      <c r="F139" s="32" t="s">
        <v>426</v>
      </c>
      <c r="G139" s="67" t="s">
        <v>5</v>
      </c>
      <c r="H139" s="66">
        <v>1.5</v>
      </c>
      <c r="I139" s="33">
        <f>3*1.5*150000*10/3</f>
        <v>2250000</v>
      </c>
      <c r="J139" s="33">
        <f>3*1.5*150000</f>
        <v>675000</v>
      </c>
      <c r="K139" s="33">
        <f t="shared" si="5"/>
        <v>1575000</v>
      </c>
      <c r="L139" s="34"/>
    </row>
    <row r="140" spans="1:12" ht="47.25">
      <c r="A140" s="51" t="s">
        <v>438</v>
      </c>
      <c r="B140" s="38" t="s">
        <v>556</v>
      </c>
      <c r="C140" s="39" t="s">
        <v>557</v>
      </c>
      <c r="D140" s="40">
        <v>3</v>
      </c>
      <c r="E140" s="66" t="s">
        <v>358</v>
      </c>
      <c r="F140" s="32" t="s">
        <v>359</v>
      </c>
      <c r="G140" s="67" t="s">
        <v>8</v>
      </c>
      <c r="H140" s="66">
        <v>1.5</v>
      </c>
      <c r="I140" s="33">
        <f>6750000/8</f>
        <v>843750</v>
      </c>
      <c r="J140" s="33">
        <v>675000</v>
      </c>
      <c r="K140" s="33">
        <f t="shared" ref="K140:K200" si="9">I140-J140</f>
        <v>168750</v>
      </c>
      <c r="L140" s="34"/>
    </row>
    <row r="141" spans="1:12" ht="47.25">
      <c r="A141" s="51" t="s">
        <v>438</v>
      </c>
      <c r="B141" s="38" t="s">
        <v>556</v>
      </c>
      <c r="C141" s="39" t="s">
        <v>557</v>
      </c>
      <c r="D141" s="40">
        <v>3</v>
      </c>
      <c r="E141" s="66" t="s">
        <v>336</v>
      </c>
      <c r="F141" s="32" t="s">
        <v>337</v>
      </c>
      <c r="G141" s="67" t="s">
        <v>5</v>
      </c>
      <c r="H141" s="66">
        <v>1.5</v>
      </c>
      <c r="I141" s="33">
        <f>6750000/8</f>
        <v>843750</v>
      </c>
      <c r="J141" s="33">
        <v>675000</v>
      </c>
      <c r="K141" s="33">
        <f t="shared" si="9"/>
        <v>168750</v>
      </c>
      <c r="L141" s="34"/>
    </row>
    <row r="142" spans="1:12" ht="47.25">
      <c r="A142" s="51" t="s">
        <v>438</v>
      </c>
      <c r="B142" s="38" t="s">
        <v>561</v>
      </c>
      <c r="C142" s="39" t="s">
        <v>562</v>
      </c>
      <c r="D142" s="40">
        <v>2</v>
      </c>
      <c r="E142" s="66" t="s">
        <v>429</v>
      </c>
      <c r="F142" s="32" t="s">
        <v>430</v>
      </c>
      <c r="G142" s="67" t="s">
        <v>5</v>
      </c>
      <c r="H142" s="66">
        <v>1.5</v>
      </c>
      <c r="I142" s="33">
        <f>2*1.5*150000*10/6</f>
        <v>750000</v>
      </c>
      <c r="J142" s="33">
        <f>2*1.5*150000</f>
        <v>450000</v>
      </c>
      <c r="K142" s="33">
        <f t="shared" si="9"/>
        <v>300000</v>
      </c>
      <c r="L142" s="34"/>
    </row>
    <row r="143" spans="1:12" ht="47.25">
      <c r="A143" s="51" t="s">
        <v>438</v>
      </c>
      <c r="B143" s="38" t="s">
        <v>561</v>
      </c>
      <c r="C143" s="39" t="s">
        <v>562</v>
      </c>
      <c r="D143" s="40">
        <v>2</v>
      </c>
      <c r="E143" s="66" t="s">
        <v>432</v>
      </c>
      <c r="F143" s="32" t="s">
        <v>433</v>
      </c>
      <c r="G143" s="67" t="s">
        <v>5</v>
      </c>
      <c r="H143" s="66">
        <v>1.5</v>
      </c>
      <c r="I143" s="33">
        <f>2*1.5*150000*10/6</f>
        <v>750000</v>
      </c>
      <c r="J143" s="33">
        <f>2*1.5*150000</f>
        <v>450000</v>
      </c>
      <c r="K143" s="33">
        <f t="shared" si="9"/>
        <v>300000</v>
      </c>
      <c r="L143" s="34"/>
    </row>
    <row r="144" spans="1:12" ht="47.25">
      <c r="A144" s="51" t="s">
        <v>438</v>
      </c>
      <c r="B144" s="38" t="s">
        <v>561</v>
      </c>
      <c r="C144" s="39" t="s">
        <v>562</v>
      </c>
      <c r="D144" s="40">
        <v>2</v>
      </c>
      <c r="E144" s="66" t="s">
        <v>423</v>
      </c>
      <c r="F144" s="32" t="s">
        <v>424</v>
      </c>
      <c r="G144" s="67" t="s">
        <v>5</v>
      </c>
      <c r="H144" s="66">
        <v>1.5</v>
      </c>
      <c r="I144" s="33">
        <f>2*1.5*150000*10/6</f>
        <v>750000</v>
      </c>
      <c r="J144" s="33">
        <f>2*1.5*150000</f>
        <v>450000</v>
      </c>
      <c r="K144" s="33">
        <f t="shared" si="9"/>
        <v>300000</v>
      </c>
      <c r="L144" s="34"/>
    </row>
    <row r="145" spans="1:12" ht="31.5">
      <c r="A145" s="51" t="s">
        <v>438</v>
      </c>
      <c r="B145" s="38" t="s">
        <v>570</v>
      </c>
      <c r="C145" s="69" t="s">
        <v>571</v>
      </c>
      <c r="D145" s="40">
        <v>4</v>
      </c>
      <c r="E145" s="66" t="s">
        <v>436</v>
      </c>
      <c r="F145" s="32" t="s">
        <v>437</v>
      </c>
      <c r="G145" s="67" t="s">
        <v>5</v>
      </c>
      <c r="H145" s="66">
        <v>1.5</v>
      </c>
      <c r="I145" s="33">
        <f>4*1.5*150000*10/5</f>
        <v>1800000</v>
      </c>
      <c r="J145" s="33">
        <f>4*1.5*150000</f>
        <v>900000</v>
      </c>
      <c r="K145" s="33">
        <f t="shared" si="9"/>
        <v>900000</v>
      </c>
      <c r="L145" s="34"/>
    </row>
    <row r="146" spans="1:12" s="70" customFormat="1" ht="30">
      <c r="A146" s="51" t="s">
        <v>574</v>
      </c>
      <c r="B146" s="62" t="s">
        <v>575</v>
      </c>
      <c r="C146" s="49" t="s">
        <v>576</v>
      </c>
      <c r="D146" s="61">
        <v>2</v>
      </c>
      <c r="E146" s="1" t="s">
        <v>441</v>
      </c>
      <c r="F146" s="32" t="s">
        <v>442</v>
      </c>
      <c r="G146" s="58" t="s">
        <v>5</v>
      </c>
      <c r="H146" s="59">
        <v>1.5</v>
      </c>
      <c r="I146" s="33">
        <f>2*1.5*150000*10/9</f>
        <v>500000</v>
      </c>
      <c r="J146" s="33">
        <f>2*1.5*150000</f>
        <v>450000</v>
      </c>
      <c r="K146" s="33">
        <f t="shared" si="9"/>
        <v>50000</v>
      </c>
      <c r="L146" s="34"/>
    </row>
    <row r="147" spans="1:12" s="70" customFormat="1" ht="30">
      <c r="A147" s="51" t="s">
        <v>574</v>
      </c>
      <c r="B147" s="62" t="s">
        <v>575</v>
      </c>
      <c r="C147" s="49" t="s">
        <v>576</v>
      </c>
      <c r="D147" s="61">
        <v>2</v>
      </c>
      <c r="E147" s="1" t="s">
        <v>443</v>
      </c>
      <c r="F147" s="32" t="s">
        <v>444</v>
      </c>
      <c r="G147" s="58" t="s">
        <v>5</v>
      </c>
      <c r="H147" s="59">
        <v>1.5</v>
      </c>
      <c r="I147" s="33">
        <f>2*1.5*150000*10/9</f>
        <v>500000</v>
      </c>
      <c r="J147" s="33">
        <f>2*1.5*150000</f>
        <v>450000</v>
      </c>
      <c r="K147" s="33">
        <f t="shared" si="9"/>
        <v>50000</v>
      </c>
      <c r="L147" s="34"/>
    </row>
    <row r="148" spans="1:12" s="70" customFormat="1" ht="30">
      <c r="A148" s="51" t="s">
        <v>574</v>
      </c>
      <c r="B148" s="62" t="s">
        <v>575</v>
      </c>
      <c r="C148" s="49" t="s">
        <v>576</v>
      </c>
      <c r="D148" s="61">
        <v>2</v>
      </c>
      <c r="E148" s="1" t="s">
        <v>445</v>
      </c>
      <c r="F148" s="32" t="s">
        <v>446</v>
      </c>
      <c r="G148" s="58" t="s">
        <v>5</v>
      </c>
      <c r="H148" s="59">
        <v>1.5</v>
      </c>
      <c r="I148" s="33">
        <f>2*1.5*150000*10/9</f>
        <v>500000</v>
      </c>
      <c r="J148" s="33">
        <f>2*1.5*150000</f>
        <v>450000</v>
      </c>
      <c r="K148" s="33">
        <f t="shared" si="9"/>
        <v>50000</v>
      </c>
      <c r="L148" s="34"/>
    </row>
    <row r="149" spans="1:12" s="70" customFormat="1" ht="30">
      <c r="A149" s="51" t="s">
        <v>574</v>
      </c>
      <c r="B149" s="62" t="s">
        <v>575</v>
      </c>
      <c r="C149" s="49" t="s">
        <v>576</v>
      </c>
      <c r="D149" s="61">
        <v>2</v>
      </c>
      <c r="E149" s="1" t="s">
        <v>27</v>
      </c>
      <c r="F149" s="32" t="s">
        <v>347</v>
      </c>
      <c r="G149" s="62" t="s">
        <v>22</v>
      </c>
      <c r="H149" s="71">
        <v>1</v>
      </c>
      <c r="I149" s="33">
        <f>2*150000*10/9</f>
        <v>333333.33333333331</v>
      </c>
      <c r="J149" s="33">
        <f>2*150000</f>
        <v>300000</v>
      </c>
      <c r="K149" s="33">
        <f t="shared" si="9"/>
        <v>33333.333333333314</v>
      </c>
      <c r="L149" s="34"/>
    </row>
    <row r="150" spans="1:12" s="70" customFormat="1" ht="30">
      <c r="A150" s="51" t="s">
        <v>574</v>
      </c>
      <c r="B150" s="62" t="s">
        <v>575</v>
      </c>
      <c r="C150" s="49" t="s">
        <v>576</v>
      </c>
      <c r="D150" s="61">
        <v>2</v>
      </c>
      <c r="E150" s="1" t="s">
        <v>447</v>
      </c>
      <c r="F150" s="32" t="s">
        <v>448</v>
      </c>
      <c r="G150" s="58" t="s">
        <v>5</v>
      </c>
      <c r="H150" s="59">
        <v>1.5</v>
      </c>
      <c r="I150" s="33">
        <f>2*1.5*150000*10/9</f>
        <v>500000</v>
      </c>
      <c r="J150" s="33">
        <f>2*1.5*150000</f>
        <v>450000</v>
      </c>
      <c r="K150" s="33">
        <f t="shared" si="9"/>
        <v>50000</v>
      </c>
      <c r="L150" s="34"/>
    </row>
    <row r="151" spans="1:12" ht="30">
      <c r="A151" s="51" t="s">
        <v>574</v>
      </c>
      <c r="B151" s="62" t="s">
        <v>575</v>
      </c>
      <c r="C151" s="49" t="s">
        <v>576</v>
      </c>
      <c r="D151" s="61">
        <v>2</v>
      </c>
      <c r="E151" s="1" t="s">
        <v>449</v>
      </c>
      <c r="F151" s="32" t="s">
        <v>450</v>
      </c>
      <c r="G151" s="62" t="s">
        <v>8</v>
      </c>
      <c r="H151" s="59">
        <v>1.5</v>
      </c>
      <c r="I151" s="33">
        <f>2*1.5*150000*10/9</f>
        <v>500000</v>
      </c>
      <c r="J151" s="33">
        <f>2*1.5*150000</f>
        <v>450000</v>
      </c>
      <c r="K151" s="33">
        <f t="shared" si="9"/>
        <v>50000</v>
      </c>
      <c r="L151" s="34"/>
    </row>
    <row r="152" spans="1:12" ht="30">
      <c r="A152" s="51" t="s">
        <v>574</v>
      </c>
      <c r="B152" s="62" t="s">
        <v>589</v>
      </c>
      <c r="C152" s="49" t="s">
        <v>590</v>
      </c>
      <c r="D152" s="59">
        <v>2</v>
      </c>
      <c r="E152" s="1" t="s">
        <v>445</v>
      </c>
      <c r="F152" s="32" t="s">
        <v>446</v>
      </c>
      <c r="G152" s="58" t="s">
        <v>5</v>
      </c>
      <c r="H152" s="59">
        <v>1.5</v>
      </c>
      <c r="I152" s="33">
        <f>2*1.5*150000*10/4</f>
        <v>1125000</v>
      </c>
      <c r="J152" s="33">
        <f>2*1.5*150000</f>
        <v>450000</v>
      </c>
      <c r="K152" s="33">
        <f t="shared" si="9"/>
        <v>675000</v>
      </c>
      <c r="L152" s="34"/>
    </row>
    <row r="153" spans="1:12" ht="30">
      <c r="A153" s="51" t="s">
        <v>574</v>
      </c>
      <c r="B153" s="62" t="s">
        <v>589</v>
      </c>
      <c r="C153" s="49" t="s">
        <v>590</v>
      </c>
      <c r="D153" s="59">
        <v>2</v>
      </c>
      <c r="E153" s="1" t="s">
        <v>453</v>
      </c>
      <c r="F153" s="32" t="s">
        <v>454</v>
      </c>
      <c r="G153" s="58" t="s">
        <v>5</v>
      </c>
      <c r="H153" s="59">
        <v>1.5</v>
      </c>
      <c r="I153" s="33">
        <f>2*1.5*150000*10/4</f>
        <v>1125000</v>
      </c>
      <c r="J153" s="33">
        <f>2*1.5*150000</f>
        <v>450000</v>
      </c>
      <c r="K153" s="33">
        <f t="shared" si="9"/>
        <v>675000</v>
      </c>
      <c r="L153" s="34"/>
    </row>
    <row r="154" spans="1:12" ht="30">
      <c r="A154" s="51" t="s">
        <v>574</v>
      </c>
      <c r="B154" s="62" t="s">
        <v>54</v>
      </c>
      <c r="C154" s="49" t="s">
        <v>595</v>
      </c>
      <c r="D154" s="59">
        <v>2</v>
      </c>
      <c r="E154" s="1" t="s">
        <v>441</v>
      </c>
      <c r="F154" s="32" t="s">
        <v>442</v>
      </c>
      <c r="G154" s="58" t="s">
        <v>5</v>
      </c>
      <c r="H154" s="59">
        <v>1.5</v>
      </c>
      <c r="I154" s="33">
        <v>750000</v>
      </c>
      <c r="J154" s="33">
        <v>450000</v>
      </c>
      <c r="K154" s="33">
        <f t="shared" si="9"/>
        <v>300000</v>
      </c>
      <c r="L154" s="34"/>
    </row>
    <row r="155" spans="1:12" ht="30">
      <c r="A155" s="51" t="s">
        <v>574</v>
      </c>
      <c r="B155" s="62" t="s">
        <v>54</v>
      </c>
      <c r="C155" s="49" t="s">
        <v>595</v>
      </c>
      <c r="D155" s="59">
        <v>2</v>
      </c>
      <c r="E155" s="1" t="s">
        <v>27</v>
      </c>
      <c r="F155" s="32" t="s">
        <v>347</v>
      </c>
      <c r="G155" s="58" t="s">
        <v>5</v>
      </c>
      <c r="H155" s="59">
        <v>1.5</v>
      </c>
      <c r="I155" s="33">
        <v>750000</v>
      </c>
      <c r="J155" s="33">
        <v>450000</v>
      </c>
      <c r="K155" s="33">
        <f t="shared" si="9"/>
        <v>300000</v>
      </c>
      <c r="L155" s="34"/>
    </row>
    <row r="156" spans="1:12" ht="30">
      <c r="A156" s="51" t="s">
        <v>574</v>
      </c>
      <c r="B156" s="62" t="s">
        <v>54</v>
      </c>
      <c r="C156" s="49" t="s">
        <v>595</v>
      </c>
      <c r="D156" s="59">
        <v>2</v>
      </c>
      <c r="E156" s="1" t="s">
        <v>419</v>
      </c>
      <c r="F156" s="32" t="s">
        <v>420</v>
      </c>
      <c r="G156" s="58" t="s">
        <v>5</v>
      </c>
      <c r="H156" s="59">
        <v>1.5</v>
      </c>
      <c r="I156" s="33">
        <v>750000</v>
      </c>
      <c r="J156" s="33">
        <v>450000</v>
      </c>
      <c r="K156" s="33">
        <f t="shared" si="9"/>
        <v>300000</v>
      </c>
      <c r="L156" s="34"/>
    </row>
    <row r="157" spans="1:12" ht="30">
      <c r="A157" s="51" t="s">
        <v>574</v>
      </c>
      <c r="B157" s="62" t="s">
        <v>600</v>
      </c>
      <c r="C157" s="49" t="s">
        <v>601</v>
      </c>
      <c r="D157" s="59">
        <v>2</v>
      </c>
      <c r="E157" s="1" t="s">
        <v>455</v>
      </c>
      <c r="F157" s="32" t="s">
        <v>456</v>
      </c>
      <c r="G157" s="58" t="s">
        <v>5</v>
      </c>
      <c r="H157" s="59">
        <v>1.5</v>
      </c>
      <c r="I157" s="33">
        <v>750000</v>
      </c>
      <c r="J157" s="33">
        <v>450000</v>
      </c>
      <c r="K157" s="33">
        <f t="shared" si="9"/>
        <v>300000</v>
      </c>
      <c r="L157" s="34"/>
    </row>
    <row r="158" spans="1:12" ht="30">
      <c r="A158" s="51" t="s">
        <v>574</v>
      </c>
      <c r="B158" s="62" t="s">
        <v>600</v>
      </c>
      <c r="C158" s="49" t="s">
        <v>601</v>
      </c>
      <c r="D158" s="59">
        <v>2</v>
      </c>
      <c r="E158" s="1" t="s">
        <v>449</v>
      </c>
      <c r="F158" s="32" t="s">
        <v>450</v>
      </c>
      <c r="G158" s="58" t="s">
        <v>5</v>
      </c>
      <c r="H158" s="59">
        <v>1.5</v>
      </c>
      <c r="I158" s="33">
        <v>750000</v>
      </c>
      <c r="J158" s="33">
        <v>450000</v>
      </c>
      <c r="K158" s="33">
        <f t="shared" si="9"/>
        <v>300000</v>
      </c>
      <c r="L158" s="34"/>
    </row>
    <row r="159" spans="1:12" ht="30">
      <c r="A159" s="51" t="s">
        <v>574</v>
      </c>
      <c r="B159" s="62" t="s">
        <v>606</v>
      </c>
      <c r="C159" s="49" t="s">
        <v>607</v>
      </c>
      <c r="D159" s="59">
        <v>2</v>
      </c>
      <c r="E159" s="1" t="s">
        <v>457</v>
      </c>
      <c r="F159" s="32" t="s">
        <v>458</v>
      </c>
      <c r="G159" s="62" t="s">
        <v>8</v>
      </c>
      <c r="H159" s="59">
        <v>1.5</v>
      </c>
      <c r="I159" s="33">
        <f>4500000/5</f>
        <v>900000</v>
      </c>
      <c r="J159" s="33">
        <v>450000</v>
      </c>
      <c r="K159" s="33">
        <f t="shared" si="9"/>
        <v>450000</v>
      </c>
      <c r="L159" s="34"/>
    </row>
    <row r="160" spans="1:12" ht="30">
      <c r="A160" s="51" t="s">
        <v>574</v>
      </c>
      <c r="B160" s="62" t="s">
        <v>606</v>
      </c>
      <c r="C160" s="49" t="s">
        <v>607</v>
      </c>
      <c r="D160" s="59">
        <v>2</v>
      </c>
      <c r="E160" s="1" t="s">
        <v>447</v>
      </c>
      <c r="F160" s="32" t="s">
        <v>448</v>
      </c>
      <c r="G160" s="58" t="s">
        <v>5</v>
      </c>
      <c r="H160" s="59">
        <v>1.5</v>
      </c>
      <c r="I160" s="33">
        <f>4500000/5</f>
        <v>900000</v>
      </c>
      <c r="J160" s="33">
        <v>450000</v>
      </c>
      <c r="K160" s="33">
        <f t="shared" si="9"/>
        <v>450000</v>
      </c>
      <c r="L160" s="34"/>
    </row>
    <row r="161" spans="1:12" ht="30">
      <c r="A161" s="51" t="s">
        <v>574</v>
      </c>
      <c r="B161" s="62" t="s">
        <v>606</v>
      </c>
      <c r="C161" s="49" t="s">
        <v>607</v>
      </c>
      <c r="D161" s="59">
        <v>2</v>
      </c>
      <c r="E161" s="1" t="s">
        <v>459</v>
      </c>
      <c r="F161" s="32" t="s">
        <v>460</v>
      </c>
      <c r="G161" s="58" t="s">
        <v>5</v>
      </c>
      <c r="H161" s="59">
        <v>1.5</v>
      </c>
      <c r="I161" s="33">
        <f>4500000/5</f>
        <v>900000</v>
      </c>
      <c r="J161" s="33">
        <v>450000</v>
      </c>
      <c r="K161" s="33">
        <f t="shared" si="9"/>
        <v>450000</v>
      </c>
      <c r="L161" s="34"/>
    </row>
    <row r="162" spans="1:12" ht="30">
      <c r="A162" s="51" t="s">
        <v>574</v>
      </c>
      <c r="B162" s="62" t="s">
        <v>615</v>
      </c>
      <c r="C162" s="49" t="s">
        <v>616</v>
      </c>
      <c r="D162" s="59">
        <v>3</v>
      </c>
      <c r="E162" s="1" t="s">
        <v>455</v>
      </c>
      <c r="F162" s="32" t="s">
        <v>456</v>
      </c>
      <c r="G162" s="62" t="s">
        <v>8</v>
      </c>
      <c r="H162" s="59">
        <v>1.5</v>
      </c>
      <c r="I162" s="33">
        <f>3*1.5*1500000/5</f>
        <v>1350000</v>
      </c>
      <c r="J162" s="33">
        <v>675000</v>
      </c>
      <c r="K162" s="33">
        <f t="shared" si="9"/>
        <v>675000</v>
      </c>
      <c r="L162" s="34"/>
    </row>
    <row r="163" spans="1:12" ht="30">
      <c r="A163" s="51" t="s">
        <v>574</v>
      </c>
      <c r="B163" s="62" t="s">
        <v>617</v>
      </c>
      <c r="C163" s="49" t="s">
        <v>618</v>
      </c>
      <c r="D163" s="59">
        <v>3</v>
      </c>
      <c r="E163" s="1" t="s">
        <v>457</v>
      </c>
      <c r="F163" s="32" t="s">
        <v>458</v>
      </c>
      <c r="G163" s="58" t="s">
        <v>5</v>
      </c>
      <c r="H163" s="59">
        <v>1.5</v>
      </c>
      <c r="I163" s="33">
        <f>6750000/3</f>
        <v>2250000</v>
      </c>
      <c r="J163" s="33">
        <v>675000</v>
      </c>
      <c r="K163" s="33">
        <f t="shared" si="9"/>
        <v>1575000</v>
      </c>
      <c r="L163" s="34"/>
    </row>
    <row r="164" spans="1:12" ht="30">
      <c r="A164" s="51" t="s">
        <v>574</v>
      </c>
      <c r="B164" s="62" t="s">
        <v>617</v>
      </c>
      <c r="C164" s="49" t="s">
        <v>618</v>
      </c>
      <c r="D164" s="59">
        <v>3</v>
      </c>
      <c r="E164" s="1" t="s">
        <v>27</v>
      </c>
      <c r="F164" s="32" t="s">
        <v>347</v>
      </c>
      <c r="G164" s="58" t="s">
        <v>5</v>
      </c>
      <c r="H164" s="59">
        <v>1.5</v>
      </c>
      <c r="I164" s="33">
        <f>6750000/3</f>
        <v>2250000</v>
      </c>
      <c r="J164" s="33">
        <v>675000</v>
      </c>
      <c r="K164" s="33">
        <f t="shared" si="9"/>
        <v>1575000</v>
      </c>
      <c r="L164" s="34"/>
    </row>
    <row r="165" spans="1:12" ht="30">
      <c r="A165" s="51" t="s">
        <v>574</v>
      </c>
      <c r="B165" s="62" t="s">
        <v>622</v>
      </c>
      <c r="C165" s="49" t="s">
        <v>623</v>
      </c>
      <c r="D165" s="59">
        <v>2</v>
      </c>
      <c r="E165" s="1" t="s">
        <v>441</v>
      </c>
      <c r="F165" s="32" t="s">
        <v>442</v>
      </c>
      <c r="G165" s="58" t="s">
        <v>5</v>
      </c>
      <c r="H165" s="59">
        <v>1.5</v>
      </c>
      <c r="I165" s="33">
        <f>2*1.5*150000*10/7</f>
        <v>642857.14285714284</v>
      </c>
      <c r="J165" s="33">
        <f>2*150000*1.5</f>
        <v>450000</v>
      </c>
      <c r="K165" s="33">
        <f t="shared" si="9"/>
        <v>192857.14285714284</v>
      </c>
      <c r="L165" s="34"/>
    </row>
    <row r="166" spans="1:12" ht="30">
      <c r="A166" s="51" t="s">
        <v>574</v>
      </c>
      <c r="B166" s="62" t="s">
        <v>622</v>
      </c>
      <c r="C166" s="49" t="s">
        <v>623</v>
      </c>
      <c r="D166" s="59">
        <v>2</v>
      </c>
      <c r="E166" s="1" t="s">
        <v>461</v>
      </c>
      <c r="F166" s="32" t="s">
        <v>462</v>
      </c>
      <c r="G166" s="62" t="s">
        <v>8</v>
      </c>
      <c r="H166" s="59">
        <v>1.5</v>
      </c>
      <c r="I166" s="33">
        <f>2*1.5*150000*10/7</f>
        <v>642857.14285714284</v>
      </c>
      <c r="J166" s="33">
        <f>2*150000*1.5</f>
        <v>450000</v>
      </c>
      <c r="K166" s="33">
        <f t="shared" si="9"/>
        <v>192857.14285714284</v>
      </c>
      <c r="L166" s="34"/>
    </row>
    <row r="167" spans="1:12" ht="30">
      <c r="A167" s="51" t="s">
        <v>574</v>
      </c>
      <c r="B167" s="62" t="s">
        <v>622</v>
      </c>
      <c r="C167" s="49" t="s">
        <v>623</v>
      </c>
      <c r="D167" s="59">
        <v>2</v>
      </c>
      <c r="E167" s="1" t="s">
        <v>449</v>
      </c>
      <c r="F167" s="32" t="s">
        <v>450</v>
      </c>
      <c r="G167" s="62" t="s">
        <v>8</v>
      </c>
      <c r="H167" s="59">
        <v>1.5</v>
      </c>
      <c r="I167" s="33">
        <f>2*1.5*150000*10/7</f>
        <v>642857.14285714284</v>
      </c>
      <c r="J167" s="33">
        <f>2*150000*1.5</f>
        <v>450000</v>
      </c>
      <c r="K167" s="33">
        <f t="shared" si="9"/>
        <v>192857.14285714284</v>
      </c>
      <c r="L167" s="34"/>
    </row>
    <row r="168" spans="1:12" ht="30">
      <c r="A168" s="51" t="s">
        <v>574</v>
      </c>
      <c r="B168" s="62" t="s">
        <v>627</v>
      </c>
      <c r="C168" s="49" t="s">
        <v>628</v>
      </c>
      <c r="D168" s="59">
        <v>2</v>
      </c>
      <c r="E168" s="1" t="s">
        <v>445</v>
      </c>
      <c r="F168" s="32" t="s">
        <v>446</v>
      </c>
      <c r="G168" s="58" t="s">
        <v>5</v>
      </c>
      <c r="H168" s="59">
        <v>1.5</v>
      </c>
      <c r="I168" s="33">
        <f t="shared" ref="I168:I176" si="10">4500000/7</f>
        <v>642857.14285714284</v>
      </c>
      <c r="J168" s="33">
        <v>450000</v>
      </c>
      <c r="K168" s="33">
        <f t="shared" si="9"/>
        <v>192857.14285714284</v>
      </c>
      <c r="L168" s="34"/>
    </row>
    <row r="169" spans="1:12" ht="30">
      <c r="A169" s="51" t="s">
        <v>574</v>
      </c>
      <c r="B169" s="62" t="s">
        <v>627</v>
      </c>
      <c r="C169" s="49" t="s">
        <v>628</v>
      </c>
      <c r="D169" s="59">
        <v>2</v>
      </c>
      <c r="E169" s="1" t="s">
        <v>27</v>
      </c>
      <c r="F169" s="32" t="s">
        <v>347</v>
      </c>
      <c r="G169" s="58" t="s">
        <v>5</v>
      </c>
      <c r="H169" s="59">
        <v>1.5</v>
      </c>
      <c r="I169" s="33">
        <f t="shared" si="10"/>
        <v>642857.14285714284</v>
      </c>
      <c r="J169" s="33">
        <v>450000</v>
      </c>
      <c r="K169" s="33">
        <f t="shared" si="9"/>
        <v>192857.14285714284</v>
      </c>
      <c r="L169" s="34"/>
    </row>
    <row r="170" spans="1:12" ht="30">
      <c r="A170" s="51" t="s">
        <v>574</v>
      </c>
      <c r="B170" s="62" t="s">
        <v>627</v>
      </c>
      <c r="C170" s="49" t="s">
        <v>628</v>
      </c>
      <c r="D170" s="59">
        <v>2</v>
      </c>
      <c r="E170" s="1" t="s">
        <v>419</v>
      </c>
      <c r="F170" s="32" t="s">
        <v>420</v>
      </c>
      <c r="G170" s="58" t="s">
        <v>5</v>
      </c>
      <c r="H170" s="59">
        <v>1.5</v>
      </c>
      <c r="I170" s="33">
        <f t="shared" si="10"/>
        <v>642857.14285714284</v>
      </c>
      <c r="J170" s="33">
        <v>450000</v>
      </c>
      <c r="K170" s="33">
        <f t="shared" si="9"/>
        <v>192857.14285714284</v>
      </c>
      <c r="L170" s="34"/>
    </row>
    <row r="171" spans="1:12" ht="30">
      <c r="A171" s="51" t="s">
        <v>574</v>
      </c>
      <c r="B171" s="62" t="s">
        <v>627</v>
      </c>
      <c r="C171" s="49" t="s">
        <v>628</v>
      </c>
      <c r="D171" s="59">
        <v>2</v>
      </c>
      <c r="E171" s="1" t="s">
        <v>455</v>
      </c>
      <c r="F171" s="32" t="s">
        <v>456</v>
      </c>
      <c r="G171" s="58" t="s">
        <v>5</v>
      </c>
      <c r="H171" s="59">
        <v>1.5</v>
      </c>
      <c r="I171" s="33">
        <f t="shared" si="10"/>
        <v>642857.14285714284</v>
      </c>
      <c r="J171" s="33">
        <v>450000</v>
      </c>
      <c r="K171" s="33">
        <f t="shared" si="9"/>
        <v>192857.14285714284</v>
      </c>
      <c r="L171" s="34"/>
    </row>
    <row r="172" spans="1:12" ht="30">
      <c r="A172" s="51" t="s">
        <v>574</v>
      </c>
      <c r="B172" s="62" t="s">
        <v>627</v>
      </c>
      <c r="C172" s="49" t="s">
        <v>628</v>
      </c>
      <c r="D172" s="59">
        <v>2</v>
      </c>
      <c r="E172" s="72" t="s">
        <v>465</v>
      </c>
      <c r="F172" s="32" t="s">
        <v>466</v>
      </c>
      <c r="G172" s="58" t="s">
        <v>5</v>
      </c>
      <c r="H172" s="59">
        <v>1.5</v>
      </c>
      <c r="I172" s="33">
        <f t="shared" si="10"/>
        <v>642857.14285714284</v>
      </c>
      <c r="J172" s="33">
        <v>450000</v>
      </c>
      <c r="K172" s="33">
        <f t="shared" si="9"/>
        <v>192857.14285714284</v>
      </c>
      <c r="L172" s="34"/>
    </row>
    <row r="173" spans="1:12" ht="30">
      <c r="A173" s="51" t="s">
        <v>574</v>
      </c>
      <c r="B173" s="62" t="s">
        <v>637</v>
      </c>
      <c r="C173" s="49" t="s">
        <v>638</v>
      </c>
      <c r="D173" s="59">
        <v>2</v>
      </c>
      <c r="E173" s="1" t="s">
        <v>441</v>
      </c>
      <c r="F173" s="32" t="s">
        <v>442</v>
      </c>
      <c r="G173" s="58" t="s">
        <v>5</v>
      </c>
      <c r="H173" s="59">
        <v>1.5</v>
      </c>
      <c r="I173" s="33">
        <f t="shared" si="10"/>
        <v>642857.14285714284</v>
      </c>
      <c r="J173" s="33">
        <v>450000</v>
      </c>
      <c r="K173" s="33">
        <f t="shared" si="9"/>
        <v>192857.14285714284</v>
      </c>
      <c r="L173" s="34"/>
    </row>
    <row r="174" spans="1:12" ht="30">
      <c r="A174" s="51" t="s">
        <v>574</v>
      </c>
      <c r="B174" s="62" t="s">
        <v>637</v>
      </c>
      <c r="C174" s="49" t="s">
        <v>638</v>
      </c>
      <c r="D174" s="59">
        <v>2</v>
      </c>
      <c r="E174" s="1" t="s">
        <v>27</v>
      </c>
      <c r="F174" s="32" t="s">
        <v>347</v>
      </c>
      <c r="G174" s="58" t="s">
        <v>5</v>
      </c>
      <c r="H174" s="59">
        <v>1.5</v>
      </c>
      <c r="I174" s="33">
        <f t="shared" si="10"/>
        <v>642857.14285714284</v>
      </c>
      <c r="J174" s="33">
        <v>450000</v>
      </c>
      <c r="K174" s="33">
        <f t="shared" si="9"/>
        <v>192857.14285714284</v>
      </c>
      <c r="L174" s="34"/>
    </row>
    <row r="175" spans="1:12" ht="30">
      <c r="A175" s="51" t="s">
        <v>574</v>
      </c>
      <c r="B175" s="62" t="s">
        <v>637</v>
      </c>
      <c r="C175" s="49" t="s">
        <v>638</v>
      </c>
      <c r="D175" s="59">
        <v>2</v>
      </c>
      <c r="E175" s="1" t="s">
        <v>447</v>
      </c>
      <c r="F175" s="32" t="s">
        <v>448</v>
      </c>
      <c r="G175" s="58" t="s">
        <v>5</v>
      </c>
      <c r="H175" s="59">
        <v>1.5</v>
      </c>
      <c r="I175" s="33">
        <f t="shared" si="10"/>
        <v>642857.14285714284</v>
      </c>
      <c r="J175" s="33">
        <v>450000</v>
      </c>
      <c r="K175" s="33">
        <f t="shared" si="9"/>
        <v>192857.14285714284</v>
      </c>
      <c r="L175" s="34"/>
    </row>
    <row r="176" spans="1:12" ht="30">
      <c r="A176" s="51" t="s">
        <v>574</v>
      </c>
      <c r="B176" s="62" t="s">
        <v>637</v>
      </c>
      <c r="C176" s="49" t="s">
        <v>638</v>
      </c>
      <c r="D176" s="59">
        <v>2</v>
      </c>
      <c r="E176" s="1" t="s">
        <v>465</v>
      </c>
      <c r="F176" s="32" t="s">
        <v>466</v>
      </c>
      <c r="G176" s="58" t="s">
        <v>5</v>
      </c>
      <c r="H176" s="59">
        <v>1.5</v>
      </c>
      <c r="I176" s="33">
        <f t="shared" si="10"/>
        <v>642857.14285714284</v>
      </c>
      <c r="J176" s="33">
        <v>450000</v>
      </c>
      <c r="K176" s="33">
        <f t="shared" si="9"/>
        <v>192857.14285714284</v>
      </c>
      <c r="L176" s="34"/>
    </row>
    <row r="177" spans="1:12" ht="25.5">
      <c r="A177" s="78" t="s">
        <v>647</v>
      </c>
      <c r="B177" s="73" t="s">
        <v>648</v>
      </c>
      <c r="C177" s="74" t="s">
        <v>649</v>
      </c>
      <c r="D177" s="78">
        <v>1</v>
      </c>
      <c r="E177" s="75" t="s">
        <v>277</v>
      </c>
      <c r="F177" s="32" t="s">
        <v>278</v>
      </c>
      <c r="G177" s="76" t="s">
        <v>22</v>
      </c>
      <c r="H177" s="77">
        <v>1</v>
      </c>
      <c r="I177" s="33">
        <f>1*190000*1.5*10/7</f>
        <v>407142.85714285716</v>
      </c>
      <c r="J177" s="33">
        <f>1*190000*1.5</f>
        <v>285000</v>
      </c>
      <c r="K177" s="33">
        <f t="shared" si="9"/>
        <v>122142.85714285716</v>
      </c>
      <c r="L177" s="34"/>
    </row>
    <row r="178" spans="1:12" ht="25.5">
      <c r="A178" s="78" t="s">
        <v>647</v>
      </c>
      <c r="B178" s="73" t="s">
        <v>648</v>
      </c>
      <c r="C178" s="74" t="s">
        <v>649</v>
      </c>
      <c r="D178" s="78">
        <v>1</v>
      </c>
      <c r="E178" s="75" t="s">
        <v>345</v>
      </c>
      <c r="F178" s="32" t="s">
        <v>346</v>
      </c>
      <c r="G178" s="76" t="s">
        <v>5</v>
      </c>
      <c r="H178" s="77">
        <v>1.5</v>
      </c>
      <c r="I178" s="33">
        <f>1.5*190000*10/7</f>
        <v>407142.85714285716</v>
      </c>
      <c r="J178" s="33">
        <f t="shared" ref="J178:J184" si="11">1.5*190000</f>
        <v>285000</v>
      </c>
      <c r="K178" s="33">
        <f t="shared" si="9"/>
        <v>122142.85714285716</v>
      </c>
      <c r="L178" s="34"/>
    </row>
    <row r="179" spans="1:12" ht="25.5">
      <c r="A179" s="78" t="s">
        <v>647</v>
      </c>
      <c r="B179" s="73" t="s">
        <v>648</v>
      </c>
      <c r="C179" s="74" t="s">
        <v>649</v>
      </c>
      <c r="D179" s="78">
        <v>1</v>
      </c>
      <c r="E179" s="75" t="s">
        <v>51</v>
      </c>
      <c r="F179" s="32" t="s">
        <v>467</v>
      </c>
      <c r="G179" s="76" t="s">
        <v>5</v>
      </c>
      <c r="H179" s="77">
        <v>1.5</v>
      </c>
      <c r="I179" s="33">
        <f>1.5*190000*10/7</f>
        <v>407142.85714285716</v>
      </c>
      <c r="J179" s="33">
        <f t="shared" si="11"/>
        <v>285000</v>
      </c>
      <c r="K179" s="33">
        <f t="shared" si="9"/>
        <v>122142.85714285716</v>
      </c>
      <c r="L179" s="34"/>
    </row>
    <row r="180" spans="1:12" ht="25.5">
      <c r="A180" s="78" t="s">
        <v>647</v>
      </c>
      <c r="B180" s="73" t="s">
        <v>648</v>
      </c>
      <c r="C180" s="74" t="s">
        <v>649</v>
      </c>
      <c r="D180" s="78">
        <v>1</v>
      </c>
      <c r="E180" s="75" t="s">
        <v>18</v>
      </c>
      <c r="F180" s="32" t="s">
        <v>468</v>
      </c>
      <c r="G180" s="76" t="s">
        <v>5</v>
      </c>
      <c r="H180" s="77">
        <v>1.5</v>
      </c>
      <c r="I180" s="33">
        <f>1.5*190000*10/7</f>
        <v>407142.85714285716</v>
      </c>
      <c r="J180" s="33">
        <f t="shared" si="11"/>
        <v>285000</v>
      </c>
      <c r="K180" s="33">
        <f t="shared" si="9"/>
        <v>122142.85714285716</v>
      </c>
      <c r="L180" s="34"/>
    </row>
    <row r="181" spans="1:12" ht="25.5">
      <c r="A181" s="78" t="s">
        <v>647</v>
      </c>
      <c r="B181" s="73" t="s">
        <v>653</v>
      </c>
      <c r="C181" s="74" t="s">
        <v>654</v>
      </c>
      <c r="D181" s="78">
        <v>1</v>
      </c>
      <c r="E181" s="75" t="s">
        <v>293</v>
      </c>
      <c r="F181" s="32" t="s">
        <v>294</v>
      </c>
      <c r="G181" s="76" t="s">
        <v>5</v>
      </c>
      <c r="H181" s="77">
        <v>1.5</v>
      </c>
      <c r="I181" s="33">
        <f>(1*1.5*190000*10)/8</f>
        <v>356250</v>
      </c>
      <c r="J181" s="33">
        <f t="shared" si="11"/>
        <v>285000</v>
      </c>
      <c r="K181" s="33">
        <f t="shared" si="9"/>
        <v>71250</v>
      </c>
      <c r="L181" s="34"/>
    </row>
    <row r="182" spans="1:12" ht="25.5">
      <c r="A182" s="78" t="s">
        <v>647</v>
      </c>
      <c r="B182" s="73" t="s">
        <v>653</v>
      </c>
      <c r="C182" s="74" t="s">
        <v>654</v>
      </c>
      <c r="D182" s="78">
        <v>1</v>
      </c>
      <c r="E182" s="41" t="s">
        <v>223</v>
      </c>
      <c r="F182" s="32" t="s">
        <v>224</v>
      </c>
      <c r="G182" s="76" t="s">
        <v>5</v>
      </c>
      <c r="H182" s="77">
        <v>1.5</v>
      </c>
      <c r="I182" s="33">
        <f>(1*1.5*190000*10)/8</f>
        <v>356250</v>
      </c>
      <c r="J182" s="33">
        <f t="shared" si="11"/>
        <v>285000</v>
      </c>
      <c r="K182" s="33">
        <f t="shared" si="9"/>
        <v>71250</v>
      </c>
      <c r="L182" s="34"/>
    </row>
    <row r="183" spans="1:12" ht="25.5">
      <c r="A183" s="78" t="s">
        <v>647</v>
      </c>
      <c r="B183" s="73" t="s">
        <v>653</v>
      </c>
      <c r="C183" s="74" t="s">
        <v>654</v>
      </c>
      <c r="D183" s="78">
        <v>1</v>
      </c>
      <c r="E183" s="75" t="s">
        <v>657</v>
      </c>
      <c r="F183" s="32" t="s">
        <v>658</v>
      </c>
      <c r="G183" s="76" t="s">
        <v>5</v>
      </c>
      <c r="H183" s="77">
        <v>1.5</v>
      </c>
      <c r="I183" s="33">
        <f>(1*1.5*190000*10)/8</f>
        <v>356250</v>
      </c>
      <c r="J183" s="33">
        <f t="shared" si="11"/>
        <v>285000</v>
      </c>
      <c r="K183" s="33">
        <f t="shared" si="9"/>
        <v>71250</v>
      </c>
      <c r="L183" s="34"/>
    </row>
    <row r="184" spans="1:12" ht="25.5">
      <c r="A184" s="78" t="s">
        <v>647</v>
      </c>
      <c r="B184" s="73" t="s">
        <v>653</v>
      </c>
      <c r="C184" s="74" t="s">
        <v>654</v>
      </c>
      <c r="D184" s="78">
        <v>1</v>
      </c>
      <c r="E184" s="75" t="s">
        <v>471</v>
      </c>
      <c r="F184" s="32" t="s">
        <v>472</v>
      </c>
      <c r="G184" s="76" t="s">
        <v>8</v>
      </c>
      <c r="H184" s="77">
        <v>1.5</v>
      </c>
      <c r="I184" s="33">
        <f>(1*1.5*190000*10)/8</f>
        <v>356250</v>
      </c>
      <c r="J184" s="33">
        <f t="shared" si="11"/>
        <v>285000</v>
      </c>
      <c r="K184" s="33">
        <f t="shared" si="9"/>
        <v>71250</v>
      </c>
      <c r="L184" s="34"/>
    </row>
    <row r="185" spans="1:12" ht="15.75">
      <c r="A185" s="78" t="s">
        <v>647</v>
      </c>
      <c r="B185" s="73" t="s">
        <v>660</v>
      </c>
      <c r="C185" s="74" t="s">
        <v>661</v>
      </c>
      <c r="D185" s="78">
        <v>2</v>
      </c>
      <c r="E185" s="75" t="s">
        <v>474</v>
      </c>
      <c r="F185" s="32" t="s">
        <v>475</v>
      </c>
      <c r="G185" s="76" t="s">
        <v>22</v>
      </c>
      <c r="H185" s="77">
        <v>1</v>
      </c>
      <c r="I185" s="33">
        <f>(2*1*200000*10)/5</f>
        <v>800000</v>
      </c>
      <c r="J185" s="33">
        <f>2*200000</f>
        <v>400000</v>
      </c>
      <c r="K185" s="33">
        <f t="shared" si="9"/>
        <v>400000</v>
      </c>
      <c r="L185" s="34"/>
    </row>
    <row r="186" spans="1:12" ht="25.5">
      <c r="A186" s="78" t="s">
        <v>647</v>
      </c>
      <c r="B186" s="73" t="s">
        <v>663</v>
      </c>
      <c r="C186" s="74" t="s">
        <v>664</v>
      </c>
      <c r="D186" s="78">
        <v>2</v>
      </c>
      <c r="E186" s="75" t="s">
        <v>315</v>
      </c>
      <c r="F186" s="32" t="s">
        <v>316</v>
      </c>
      <c r="G186" s="76" t="s">
        <v>8</v>
      </c>
      <c r="H186" s="77">
        <v>1.5</v>
      </c>
      <c r="I186" s="33">
        <f>(2*200000*1.5*10)/5</f>
        <v>1200000</v>
      </c>
      <c r="J186" s="33">
        <f>2*200000*1.5</f>
        <v>600000</v>
      </c>
      <c r="K186" s="33">
        <f t="shared" si="9"/>
        <v>600000</v>
      </c>
      <c r="L186" s="34"/>
    </row>
    <row r="187" spans="1:12" ht="25.5">
      <c r="A187" s="78" t="s">
        <v>647</v>
      </c>
      <c r="B187" s="73" t="s">
        <v>663</v>
      </c>
      <c r="C187" s="74" t="s">
        <v>664</v>
      </c>
      <c r="D187" s="78">
        <v>2</v>
      </c>
      <c r="E187" s="75" t="s">
        <v>478</v>
      </c>
      <c r="F187" s="32" t="s">
        <v>479</v>
      </c>
      <c r="G187" s="76" t="s">
        <v>22</v>
      </c>
      <c r="H187" s="77">
        <v>1</v>
      </c>
      <c r="I187" s="33">
        <f>(2*200000*10)/5</f>
        <v>800000</v>
      </c>
      <c r="J187" s="33">
        <f>2*200000</f>
        <v>400000</v>
      </c>
      <c r="K187" s="33">
        <f t="shared" si="9"/>
        <v>400000</v>
      </c>
      <c r="L187" s="34"/>
    </row>
    <row r="188" spans="1:12" ht="25.5">
      <c r="A188" s="78" t="s">
        <v>647</v>
      </c>
      <c r="B188" s="73" t="s">
        <v>663</v>
      </c>
      <c r="C188" s="74" t="s">
        <v>664</v>
      </c>
      <c r="D188" s="78">
        <v>2</v>
      </c>
      <c r="E188" s="75" t="s">
        <v>302</v>
      </c>
      <c r="F188" s="32" t="s">
        <v>303</v>
      </c>
      <c r="G188" s="76" t="s">
        <v>5</v>
      </c>
      <c r="H188" s="77">
        <v>1.5</v>
      </c>
      <c r="I188" s="33">
        <f>(2*200000*1.5*10)/5</f>
        <v>1200000</v>
      </c>
      <c r="J188" s="33">
        <f>2*200000*1.5</f>
        <v>600000</v>
      </c>
      <c r="K188" s="33">
        <f t="shared" si="9"/>
        <v>600000</v>
      </c>
      <c r="L188" s="34"/>
    </row>
    <row r="189" spans="1:12" ht="25.5">
      <c r="A189" s="78" t="s">
        <v>647</v>
      </c>
      <c r="B189" s="73" t="s">
        <v>663</v>
      </c>
      <c r="C189" s="74" t="s">
        <v>664</v>
      </c>
      <c r="D189" s="78">
        <v>2</v>
      </c>
      <c r="E189" s="75" t="s">
        <v>480</v>
      </c>
      <c r="F189" s="32" t="s">
        <v>481</v>
      </c>
      <c r="G189" s="76" t="s">
        <v>5</v>
      </c>
      <c r="H189" s="77">
        <v>1.5</v>
      </c>
      <c r="I189" s="33">
        <f>(2*200000*1.5*10)/5</f>
        <v>1200000</v>
      </c>
      <c r="J189" s="33">
        <f>2*200000*1.5</f>
        <v>600000</v>
      </c>
      <c r="K189" s="33">
        <f t="shared" si="9"/>
        <v>600000</v>
      </c>
      <c r="L189" s="34"/>
    </row>
    <row r="190" spans="1:12" ht="25.5">
      <c r="A190" s="78" t="s">
        <v>647</v>
      </c>
      <c r="B190" s="73" t="s">
        <v>669</v>
      </c>
      <c r="C190" s="74" t="s">
        <v>670</v>
      </c>
      <c r="D190" s="78">
        <v>2</v>
      </c>
      <c r="E190" s="75" t="s">
        <v>482</v>
      </c>
      <c r="F190" s="32" t="s">
        <v>483</v>
      </c>
      <c r="G190" s="76" t="s">
        <v>5</v>
      </c>
      <c r="H190" s="77">
        <v>1.5</v>
      </c>
      <c r="I190" s="33">
        <f>(2*1.5*200000*10)/6</f>
        <v>1000000</v>
      </c>
      <c r="J190" s="33">
        <f>2*1.5*200000</f>
        <v>600000</v>
      </c>
      <c r="K190" s="33">
        <f t="shared" si="9"/>
        <v>400000</v>
      </c>
      <c r="L190" s="34"/>
    </row>
    <row r="191" spans="1:12" ht="25.5">
      <c r="A191" s="78" t="s">
        <v>647</v>
      </c>
      <c r="B191" s="78" t="s">
        <v>672</v>
      </c>
      <c r="C191" s="79" t="s">
        <v>673</v>
      </c>
      <c r="D191" s="78">
        <v>2</v>
      </c>
      <c r="E191" s="76" t="s">
        <v>252</v>
      </c>
      <c r="F191" s="32" t="s">
        <v>253</v>
      </c>
      <c r="G191" s="76" t="s">
        <v>22</v>
      </c>
      <c r="H191" s="77">
        <v>1</v>
      </c>
      <c r="I191" s="33">
        <f>2*1*200000*1.5*10</f>
        <v>6000000</v>
      </c>
      <c r="J191" s="33">
        <v>600000</v>
      </c>
      <c r="K191" s="33">
        <f t="shared" si="9"/>
        <v>5400000</v>
      </c>
      <c r="L191" s="34"/>
    </row>
    <row r="192" spans="1:12" ht="15.75">
      <c r="A192" s="78" t="s">
        <v>647</v>
      </c>
      <c r="B192" s="73" t="s">
        <v>675</v>
      </c>
      <c r="C192" s="74" t="s">
        <v>676</v>
      </c>
      <c r="D192" s="78">
        <v>2</v>
      </c>
      <c r="E192" s="75" t="s">
        <v>484</v>
      </c>
      <c r="F192" s="32" t="s">
        <v>485</v>
      </c>
      <c r="G192" s="76" t="s">
        <v>8</v>
      </c>
      <c r="H192" s="77">
        <v>1.5</v>
      </c>
      <c r="I192" s="33">
        <f>2*200000*10*1.5/8</f>
        <v>750000</v>
      </c>
      <c r="J192" s="33">
        <f>2*1.5*200000</f>
        <v>600000</v>
      </c>
      <c r="K192" s="33">
        <f t="shared" si="9"/>
        <v>150000</v>
      </c>
      <c r="L192" s="34"/>
    </row>
    <row r="193" spans="1:12" ht="15.75">
      <c r="A193" s="78" t="s">
        <v>647</v>
      </c>
      <c r="B193" s="73" t="s">
        <v>675</v>
      </c>
      <c r="C193" s="74" t="s">
        <v>676</v>
      </c>
      <c r="D193" s="78">
        <v>2</v>
      </c>
      <c r="E193" s="75" t="s">
        <v>486</v>
      </c>
      <c r="F193" s="32" t="s">
        <v>487</v>
      </c>
      <c r="G193" s="76" t="s">
        <v>5</v>
      </c>
      <c r="H193" s="77">
        <v>1.5</v>
      </c>
      <c r="I193" s="33">
        <f>2*200000*10*1.5/8</f>
        <v>750000</v>
      </c>
      <c r="J193" s="33">
        <f>2*1.5*200000</f>
        <v>600000</v>
      </c>
      <c r="K193" s="33">
        <f t="shared" si="9"/>
        <v>150000</v>
      </c>
      <c r="L193" s="34"/>
    </row>
    <row r="194" spans="1:12" s="84" customFormat="1" ht="25.5">
      <c r="A194" s="78" t="s">
        <v>647</v>
      </c>
      <c r="B194" s="80" t="s">
        <v>679</v>
      </c>
      <c r="C194" s="81" t="s">
        <v>680</v>
      </c>
      <c r="D194" s="80">
        <v>3</v>
      </c>
      <c r="E194" s="82" t="s">
        <v>490</v>
      </c>
      <c r="F194" s="32" t="s">
        <v>491</v>
      </c>
      <c r="G194" s="82" t="s">
        <v>22</v>
      </c>
      <c r="H194" s="83">
        <v>1</v>
      </c>
      <c r="I194" s="33">
        <f>3*190000*10</f>
        <v>5700000</v>
      </c>
      <c r="J194" s="33">
        <f>3*190000</f>
        <v>570000</v>
      </c>
      <c r="K194" s="33">
        <f t="shared" si="9"/>
        <v>5130000</v>
      </c>
      <c r="L194" s="34"/>
    </row>
    <row r="195" spans="1:12" ht="25.5">
      <c r="A195" s="78" t="s">
        <v>647</v>
      </c>
      <c r="B195" s="73" t="s">
        <v>353</v>
      </c>
      <c r="C195" s="74" t="s">
        <v>682</v>
      </c>
      <c r="D195" s="78">
        <v>2</v>
      </c>
      <c r="E195" s="76" t="s">
        <v>492</v>
      </c>
      <c r="F195" s="32" t="s">
        <v>493</v>
      </c>
      <c r="G195" s="76" t="s">
        <v>5</v>
      </c>
      <c r="H195" s="77">
        <v>1.5</v>
      </c>
      <c r="I195" s="33">
        <f>2*1.5*200000*10/2</f>
        <v>3000000</v>
      </c>
      <c r="J195" s="33">
        <f>2*1.5*200000</f>
        <v>600000</v>
      </c>
      <c r="K195" s="33">
        <f t="shared" si="9"/>
        <v>2400000</v>
      </c>
      <c r="L195" s="34"/>
    </row>
    <row r="196" spans="1:12" ht="25.5">
      <c r="A196" s="78" t="s">
        <v>647</v>
      </c>
      <c r="B196" s="73" t="s">
        <v>353</v>
      </c>
      <c r="C196" s="74" t="s">
        <v>682</v>
      </c>
      <c r="D196" s="78">
        <v>2</v>
      </c>
      <c r="E196" s="76" t="s">
        <v>495</v>
      </c>
      <c r="F196" s="32" t="s">
        <v>496</v>
      </c>
      <c r="G196" s="76" t="s">
        <v>5</v>
      </c>
      <c r="H196" s="77">
        <v>1.5</v>
      </c>
      <c r="I196" s="33">
        <f>2*1.5*200000*10/2</f>
        <v>3000000</v>
      </c>
      <c r="J196" s="33">
        <f>2*1.5*200000</f>
        <v>600000</v>
      </c>
      <c r="K196" s="33">
        <f t="shared" si="9"/>
        <v>2400000</v>
      </c>
      <c r="L196" s="34"/>
    </row>
    <row r="197" spans="1:12" ht="15.75">
      <c r="A197" s="78" t="s">
        <v>647</v>
      </c>
      <c r="B197" s="78" t="s">
        <v>685</v>
      </c>
      <c r="C197" s="79" t="s">
        <v>686</v>
      </c>
      <c r="D197" s="78">
        <v>3</v>
      </c>
      <c r="E197" s="76" t="s">
        <v>480</v>
      </c>
      <c r="F197" s="32" t="s">
        <v>481</v>
      </c>
      <c r="G197" s="76" t="s">
        <v>22</v>
      </c>
      <c r="H197" s="77">
        <v>1</v>
      </c>
      <c r="I197" s="33">
        <f>3*200000*10</f>
        <v>6000000</v>
      </c>
      <c r="J197" s="33">
        <f>3*200000</f>
        <v>600000</v>
      </c>
      <c r="K197" s="33">
        <f t="shared" si="9"/>
        <v>5400000</v>
      </c>
      <c r="L197" s="34"/>
    </row>
    <row r="198" spans="1:12" ht="25.5">
      <c r="A198" s="78" t="s">
        <v>647</v>
      </c>
      <c r="B198" s="73" t="s">
        <v>688</v>
      </c>
      <c r="C198" s="74" t="s">
        <v>689</v>
      </c>
      <c r="D198" s="78">
        <v>2</v>
      </c>
      <c r="E198" s="75" t="s">
        <v>293</v>
      </c>
      <c r="F198" s="32" t="s">
        <v>294</v>
      </c>
      <c r="G198" s="76" t="s">
        <v>5</v>
      </c>
      <c r="H198" s="77">
        <v>1.5</v>
      </c>
      <c r="I198" s="33">
        <f>(2*1.5*200000*10)/6</f>
        <v>1000000</v>
      </c>
      <c r="J198" s="33">
        <f>2*1.5*200000</f>
        <v>600000</v>
      </c>
      <c r="K198" s="33">
        <f t="shared" si="9"/>
        <v>400000</v>
      </c>
      <c r="L198" s="34"/>
    </row>
    <row r="199" spans="1:12" ht="25.5">
      <c r="A199" s="78" t="s">
        <v>647</v>
      </c>
      <c r="B199" s="73" t="s">
        <v>688</v>
      </c>
      <c r="C199" s="74" t="s">
        <v>689</v>
      </c>
      <c r="D199" s="78">
        <v>2</v>
      </c>
      <c r="E199" s="75" t="s">
        <v>315</v>
      </c>
      <c r="F199" s="32" t="s">
        <v>316</v>
      </c>
      <c r="G199" s="76" t="s">
        <v>5</v>
      </c>
      <c r="H199" s="77">
        <v>1.5</v>
      </c>
      <c r="I199" s="33">
        <f>(2*1.5*200000*10)/6</f>
        <v>1000000</v>
      </c>
      <c r="J199" s="33">
        <f>2*1.5*200000</f>
        <v>600000</v>
      </c>
      <c r="K199" s="33">
        <f t="shared" si="9"/>
        <v>400000</v>
      </c>
      <c r="L199" s="34"/>
    </row>
    <row r="200" spans="1:12" ht="25.5">
      <c r="A200" s="78" t="s">
        <v>647</v>
      </c>
      <c r="B200" s="73" t="s">
        <v>688</v>
      </c>
      <c r="C200" s="74" t="s">
        <v>689</v>
      </c>
      <c r="D200" s="78">
        <v>2</v>
      </c>
      <c r="E200" s="41" t="s">
        <v>223</v>
      </c>
      <c r="F200" s="32" t="s">
        <v>224</v>
      </c>
      <c r="G200" s="76" t="s">
        <v>5</v>
      </c>
      <c r="H200" s="77">
        <v>1.5</v>
      </c>
      <c r="I200" s="33">
        <f>(2*1.5*200000*10)/6</f>
        <v>1000000</v>
      </c>
      <c r="J200" s="33">
        <f>2*1.5*200000</f>
        <v>600000</v>
      </c>
      <c r="K200" s="33">
        <f t="shared" si="9"/>
        <v>400000</v>
      </c>
      <c r="L200" s="34"/>
    </row>
    <row r="201" spans="1:12" ht="15.75">
      <c r="A201" s="78" t="s">
        <v>647</v>
      </c>
      <c r="B201" s="73" t="s">
        <v>691</v>
      </c>
      <c r="C201" s="74" t="s">
        <v>692</v>
      </c>
      <c r="D201" s="78">
        <v>2</v>
      </c>
      <c r="E201" s="75" t="s">
        <v>497</v>
      </c>
      <c r="F201" s="32" t="s">
        <v>498</v>
      </c>
      <c r="G201" s="76" t="s">
        <v>22</v>
      </c>
      <c r="H201" s="77">
        <v>1</v>
      </c>
      <c r="I201" s="33">
        <f>2*1*200000*10/7</f>
        <v>571428.57142857148</v>
      </c>
      <c r="J201" s="33">
        <f>2*200000</f>
        <v>400000</v>
      </c>
      <c r="K201" s="33">
        <f>I201-J201</f>
        <v>171428.57142857148</v>
      </c>
      <c r="L201" s="34"/>
    </row>
    <row r="202" spans="1:12" ht="15.75">
      <c r="A202" s="78" t="s">
        <v>647</v>
      </c>
      <c r="B202" s="73" t="s">
        <v>691</v>
      </c>
      <c r="C202" s="74" t="s">
        <v>692</v>
      </c>
      <c r="D202" s="78">
        <v>2</v>
      </c>
      <c r="E202" s="75" t="s">
        <v>49</v>
      </c>
      <c r="F202" s="32" t="s">
        <v>499</v>
      </c>
      <c r="G202" s="76" t="s">
        <v>22</v>
      </c>
      <c r="H202" s="77">
        <v>1</v>
      </c>
      <c r="I202" s="33">
        <f>2*1*200000*10/7</f>
        <v>571428.57142857148</v>
      </c>
      <c r="J202" s="33">
        <f>2*200000</f>
        <v>400000</v>
      </c>
      <c r="K202" s="33">
        <f>I202-J202</f>
        <v>171428.57142857148</v>
      </c>
      <c r="L202" s="34"/>
    </row>
    <row r="203" spans="1:12" ht="15.75">
      <c r="A203" s="78" t="s">
        <v>647</v>
      </c>
      <c r="B203" s="73" t="s">
        <v>512</v>
      </c>
      <c r="C203" s="74" t="s">
        <v>693</v>
      </c>
      <c r="D203" s="78">
        <v>2</v>
      </c>
      <c r="E203" s="75" t="s">
        <v>502</v>
      </c>
      <c r="F203" s="32" t="s">
        <v>503</v>
      </c>
      <c r="G203" s="76" t="s">
        <v>5</v>
      </c>
      <c r="H203" s="77">
        <v>1.5</v>
      </c>
      <c r="I203" s="33">
        <f>2*1.5*200000*10/9</f>
        <v>666666.66666666663</v>
      </c>
      <c r="J203" s="33">
        <f>2*1.5*200000</f>
        <v>600000</v>
      </c>
      <c r="K203" s="33">
        <f>I203-J203</f>
        <v>66666.666666666628</v>
      </c>
      <c r="L203" s="34"/>
    </row>
    <row r="204" spans="1:12" ht="15.75">
      <c r="A204" s="78" t="s">
        <v>647</v>
      </c>
      <c r="B204" s="73" t="s">
        <v>512</v>
      </c>
      <c r="C204" s="74" t="s">
        <v>693</v>
      </c>
      <c r="D204" s="78">
        <v>2</v>
      </c>
      <c r="E204" s="75" t="s">
        <v>497</v>
      </c>
      <c r="F204" s="32" t="s">
        <v>498</v>
      </c>
      <c r="G204" s="76" t="s">
        <v>22</v>
      </c>
      <c r="H204" s="77">
        <v>1</v>
      </c>
      <c r="I204" s="33">
        <f>2*200000*10/9</f>
        <v>444444.44444444444</v>
      </c>
      <c r="J204" s="33">
        <f>2*200000</f>
        <v>400000</v>
      </c>
      <c r="K204" s="33">
        <f>I204-J204</f>
        <v>44444.444444444438</v>
      </c>
      <c r="L204" s="34"/>
    </row>
    <row r="205" spans="1:12" ht="15.75">
      <c r="A205" s="78" t="s">
        <v>647</v>
      </c>
      <c r="B205" s="73" t="s">
        <v>512</v>
      </c>
      <c r="C205" s="74" t="s">
        <v>693</v>
      </c>
      <c r="D205" s="78">
        <v>2</v>
      </c>
      <c r="E205" s="75" t="s">
        <v>49</v>
      </c>
      <c r="F205" s="32" t="s">
        <v>499</v>
      </c>
      <c r="G205" s="76" t="s">
        <v>22</v>
      </c>
      <c r="H205" s="77">
        <v>1</v>
      </c>
      <c r="I205" s="33">
        <f>2*200000*10/9</f>
        <v>444444.44444444444</v>
      </c>
      <c r="J205" s="33">
        <f>2*200000</f>
        <v>400000</v>
      </c>
      <c r="K205" s="33">
        <f>I205-J205</f>
        <v>44444.444444444438</v>
      </c>
      <c r="L205" s="34"/>
    </row>
    <row r="206" spans="1:12" ht="15.75">
      <c r="A206" s="78" t="s">
        <v>647</v>
      </c>
      <c r="B206" s="73" t="s">
        <v>694</v>
      </c>
      <c r="C206" s="74" t="s">
        <v>695</v>
      </c>
      <c r="D206" s="78">
        <v>2</v>
      </c>
      <c r="E206" s="75" t="s">
        <v>506</v>
      </c>
      <c r="F206" s="32" t="s">
        <v>507</v>
      </c>
      <c r="G206" s="76" t="s">
        <v>5</v>
      </c>
      <c r="H206" s="77">
        <v>1.5</v>
      </c>
      <c r="I206" s="33">
        <f>2*1.5*200000*10/6</f>
        <v>1000000</v>
      </c>
      <c r="J206" s="33">
        <f>2*1.5*200000</f>
        <v>600000</v>
      </c>
      <c r="K206" s="33">
        <f t="shared" ref="K206:K221" si="12">I206-J206</f>
        <v>400000</v>
      </c>
      <c r="L206" s="34"/>
    </row>
    <row r="207" spans="1:12" ht="15.75">
      <c r="A207" s="78" t="s">
        <v>647</v>
      </c>
      <c r="B207" s="73" t="s">
        <v>694</v>
      </c>
      <c r="C207" s="74" t="s">
        <v>695</v>
      </c>
      <c r="D207" s="78">
        <v>2</v>
      </c>
      <c r="E207" s="75" t="s">
        <v>509</v>
      </c>
      <c r="F207" s="32" t="s">
        <v>466</v>
      </c>
      <c r="G207" s="76" t="s">
        <v>22</v>
      </c>
      <c r="H207" s="77">
        <v>1</v>
      </c>
      <c r="I207" s="33">
        <f>2*200000*10*1.5/6</f>
        <v>1000000</v>
      </c>
      <c r="J207" s="33">
        <f>2*200000*1.5</f>
        <v>600000</v>
      </c>
      <c r="K207" s="33">
        <f t="shared" si="12"/>
        <v>400000</v>
      </c>
      <c r="L207" s="34"/>
    </row>
    <row r="208" spans="1:12" ht="25.5">
      <c r="A208" s="78" t="s">
        <v>647</v>
      </c>
      <c r="B208" s="78" t="s">
        <v>696</v>
      </c>
      <c r="C208" s="79" t="s">
        <v>697</v>
      </c>
      <c r="D208" s="78">
        <v>2</v>
      </c>
      <c r="E208" s="76" t="s">
        <v>492</v>
      </c>
      <c r="F208" s="32" t="s">
        <v>493</v>
      </c>
      <c r="G208" s="76" t="s">
        <v>5</v>
      </c>
      <c r="H208" s="77">
        <v>1.5</v>
      </c>
      <c r="I208" s="33">
        <f>2*1.5*200000*10</f>
        <v>6000000</v>
      </c>
      <c r="J208" s="33">
        <f>2*1.5*200000</f>
        <v>600000</v>
      </c>
      <c r="K208" s="33">
        <f t="shared" si="12"/>
        <v>5400000</v>
      </c>
      <c r="L208" s="34"/>
    </row>
    <row r="209" spans="1:13" ht="25.5">
      <c r="A209" s="78" t="s">
        <v>647</v>
      </c>
      <c r="B209" s="73" t="s">
        <v>698</v>
      </c>
      <c r="C209" s="74" t="s">
        <v>699</v>
      </c>
      <c r="D209" s="78">
        <v>3</v>
      </c>
      <c r="E209" s="75" t="s">
        <v>414</v>
      </c>
      <c r="F209" s="32" t="s">
        <v>415</v>
      </c>
      <c r="G209" s="76" t="s">
        <v>22</v>
      </c>
      <c r="H209" s="77">
        <v>1</v>
      </c>
      <c r="I209" s="33">
        <f>3*1*150000*10/6</f>
        <v>750000</v>
      </c>
      <c r="J209" s="33">
        <f>3*150000</f>
        <v>450000</v>
      </c>
      <c r="K209" s="33">
        <f t="shared" si="12"/>
        <v>300000</v>
      </c>
      <c r="L209" s="34"/>
    </row>
    <row r="210" spans="1:13" ht="25.5">
      <c r="A210" s="78" t="s">
        <v>647</v>
      </c>
      <c r="B210" s="73" t="s">
        <v>698</v>
      </c>
      <c r="C210" s="74" t="s">
        <v>699</v>
      </c>
      <c r="D210" s="78">
        <v>3</v>
      </c>
      <c r="E210" s="75" t="s">
        <v>510</v>
      </c>
      <c r="F210" s="32" t="s">
        <v>511</v>
      </c>
      <c r="G210" s="76" t="s">
        <v>5</v>
      </c>
      <c r="H210" s="77">
        <v>1.5</v>
      </c>
      <c r="I210" s="33">
        <f>6750000/6</f>
        <v>1125000</v>
      </c>
      <c r="J210" s="33">
        <f>3*150000*1.5</f>
        <v>675000</v>
      </c>
      <c r="K210" s="33">
        <f t="shared" si="12"/>
        <v>450000</v>
      </c>
      <c r="L210" s="34"/>
    </row>
    <row r="211" spans="1:13" ht="25.5">
      <c r="A211" s="78" t="s">
        <v>647</v>
      </c>
      <c r="B211" s="73" t="s">
        <v>698</v>
      </c>
      <c r="C211" s="74" t="s">
        <v>699</v>
      </c>
      <c r="D211" s="78">
        <v>3</v>
      </c>
      <c r="E211" s="75" t="s">
        <v>363</v>
      </c>
      <c r="F211" s="32" t="s">
        <v>364</v>
      </c>
      <c r="G211" s="76" t="s">
        <v>5</v>
      </c>
      <c r="H211" s="77">
        <v>1.5</v>
      </c>
      <c r="I211" s="33">
        <f>6750000/6</f>
        <v>1125000</v>
      </c>
      <c r="J211" s="33">
        <f>3*150000*1.5</f>
        <v>675000</v>
      </c>
      <c r="K211" s="33">
        <f t="shared" si="12"/>
        <v>450000</v>
      </c>
      <c r="L211" s="34"/>
    </row>
    <row r="212" spans="1:13" ht="25.5">
      <c r="A212" s="78" t="s">
        <v>647</v>
      </c>
      <c r="B212" s="73" t="s">
        <v>698</v>
      </c>
      <c r="C212" s="74" t="s">
        <v>699</v>
      </c>
      <c r="D212" s="78">
        <v>3</v>
      </c>
      <c r="E212" s="75" t="s">
        <v>35</v>
      </c>
      <c r="F212" s="32" t="s">
        <v>514</v>
      </c>
      <c r="G212" s="76" t="s">
        <v>5</v>
      </c>
      <c r="H212" s="77">
        <v>1.5</v>
      </c>
      <c r="I212" s="33">
        <f>6750000/6</f>
        <v>1125000</v>
      </c>
      <c r="J212" s="33">
        <f>3*150000*1.5</f>
        <v>675000</v>
      </c>
      <c r="K212" s="33">
        <f t="shared" si="12"/>
        <v>450000</v>
      </c>
      <c r="L212" s="34"/>
    </row>
    <row r="213" spans="1:13" ht="25.5">
      <c r="A213" s="78" t="s">
        <v>647</v>
      </c>
      <c r="B213" s="73" t="s">
        <v>701</v>
      </c>
      <c r="C213" s="74" t="s">
        <v>702</v>
      </c>
      <c r="D213" s="78">
        <v>2</v>
      </c>
      <c r="E213" s="75" t="s">
        <v>25</v>
      </c>
      <c r="F213" s="32" t="s">
        <v>515</v>
      </c>
      <c r="G213" s="76" t="s">
        <v>5</v>
      </c>
      <c r="H213" s="77">
        <v>1.5</v>
      </c>
      <c r="I213" s="33">
        <f>2*1.5*150000*10/8</f>
        <v>562500</v>
      </c>
      <c r="J213" s="33">
        <f>2*150000*1.5</f>
        <v>450000</v>
      </c>
      <c r="K213" s="33">
        <f t="shared" si="12"/>
        <v>112500</v>
      </c>
      <c r="L213" s="34"/>
      <c r="M213" s="15">
        <f>4500/8</f>
        <v>562.5</v>
      </c>
    </row>
    <row r="214" spans="1:13" ht="25.5">
      <c r="A214" s="78" t="s">
        <v>647</v>
      </c>
      <c r="B214" s="73" t="s">
        <v>701</v>
      </c>
      <c r="C214" s="74" t="s">
        <v>702</v>
      </c>
      <c r="D214" s="78">
        <v>2</v>
      </c>
      <c r="E214" s="75" t="s">
        <v>332</v>
      </c>
      <c r="F214" s="32" t="s">
        <v>333</v>
      </c>
      <c r="G214" s="76" t="s">
        <v>5</v>
      </c>
      <c r="H214" s="77">
        <v>1.5</v>
      </c>
      <c r="I214" s="33">
        <f>2*1.5*150000*10/8</f>
        <v>562500</v>
      </c>
      <c r="J214" s="33">
        <f>2*150000*1.5</f>
        <v>450000</v>
      </c>
      <c r="K214" s="33">
        <f t="shared" si="12"/>
        <v>112500</v>
      </c>
      <c r="L214" s="34"/>
      <c r="M214" s="15">
        <v>300</v>
      </c>
    </row>
    <row r="215" spans="1:13" ht="25.5">
      <c r="A215" s="78" t="s">
        <v>647</v>
      </c>
      <c r="B215" s="73" t="s">
        <v>701</v>
      </c>
      <c r="C215" s="74" t="s">
        <v>702</v>
      </c>
      <c r="D215" s="78">
        <v>2</v>
      </c>
      <c r="E215" s="75" t="s">
        <v>336</v>
      </c>
      <c r="F215" s="32" t="s">
        <v>337</v>
      </c>
      <c r="G215" s="76" t="s">
        <v>5</v>
      </c>
      <c r="H215" s="77">
        <v>1.5</v>
      </c>
      <c r="I215" s="33">
        <f>2*1.5*150000*10/8</f>
        <v>562500</v>
      </c>
      <c r="J215" s="33">
        <f>2*150000*1.5</f>
        <v>450000</v>
      </c>
      <c r="K215" s="33">
        <f t="shared" si="12"/>
        <v>112500</v>
      </c>
      <c r="L215" s="34"/>
    </row>
    <row r="216" spans="1:13" ht="25.5">
      <c r="A216" s="78" t="s">
        <v>647</v>
      </c>
      <c r="B216" s="73" t="s">
        <v>701</v>
      </c>
      <c r="C216" s="74" t="s">
        <v>702</v>
      </c>
      <c r="D216" s="78">
        <v>2</v>
      </c>
      <c r="E216" s="75" t="s">
        <v>516</v>
      </c>
      <c r="F216" s="32" t="s">
        <v>517</v>
      </c>
      <c r="G216" s="76" t="s">
        <v>5</v>
      </c>
      <c r="H216" s="77">
        <v>1.5</v>
      </c>
      <c r="I216" s="33">
        <f>2*1.5*150000*10/8</f>
        <v>562500</v>
      </c>
      <c r="J216" s="33">
        <f>2*150000*1.5</f>
        <v>450000</v>
      </c>
      <c r="K216" s="33">
        <f t="shared" si="12"/>
        <v>112500</v>
      </c>
      <c r="L216" s="34"/>
    </row>
    <row r="217" spans="1:13" ht="25.5">
      <c r="A217" s="78" t="s">
        <v>647</v>
      </c>
      <c r="B217" s="73" t="s">
        <v>439</v>
      </c>
      <c r="C217" s="74" t="s">
        <v>705</v>
      </c>
      <c r="D217" s="78">
        <v>1</v>
      </c>
      <c r="E217" s="75" t="s">
        <v>332</v>
      </c>
      <c r="F217" s="32" t="s">
        <v>333</v>
      </c>
      <c r="G217" s="76" t="s">
        <v>5</v>
      </c>
      <c r="H217" s="77">
        <v>1.5</v>
      </c>
      <c r="I217" s="33">
        <f>2250000/9</f>
        <v>250000</v>
      </c>
      <c r="J217" s="33">
        <v>225000</v>
      </c>
      <c r="K217" s="33">
        <f t="shared" si="12"/>
        <v>25000</v>
      </c>
      <c r="L217" s="34"/>
    </row>
    <row r="218" spans="1:13" ht="25.5">
      <c r="A218" s="78" t="s">
        <v>647</v>
      </c>
      <c r="B218" s="73" t="s">
        <v>439</v>
      </c>
      <c r="C218" s="74" t="s">
        <v>705</v>
      </c>
      <c r="D218" s="78">
        <v>1</v>
      </c>
      <c r="E218" s="75" t="s">
        <v>348</v>
      </c>
      <c r="F218" s="32" t="s">
        <v>349</v>
      </c>
      <c r="G218" s="76" t="s">
        <v>5</v>
      </c>
      <c r="H218" s="77">
        <v>1.5</v>
      </c>
      <c r="I218" s="33">
        <f>2250000/9</f>
        <v>250000</v>
      </c>
      <c r="J218" s="33">
        <v>225000</v>
      </c>
      <c r="K218" s="33">
        <f t="shared" si="12"/>
        <v>25000</v>
      </c>
      <c r="L218" s="34"/>
    </row>
    <row r="219" spans="1:13" ht="25.5">
      <c r="A219" s="78" t="s">
        <v>647</v>
      </c>
      <c r="B219" s="73" t="s">
        <v>439</v>
      </c>
      <c r="C219" s="74" t="s">
        <v>705</v>
      </c>
      <c r="D219" s="78">
        <v>1</v>
      </c>
      <c r="E219" s="75" t="s">
        <v>518</v>
      </c>
      <c r="F219" s="32" t="s">
        <v>519</v>
      </c>
      <c r="G219" s="76" t="s">
        <v>5</v>
      </c>
      <c r="H219" s="77">
        <v>1.5</v>
      </c>
      <c r="I219" s="33">
        <f>2250000/9</f>
        <v>250000</v>
      </c>
      <c r="J219" s="33">
        <v>225000</v>
      </c>
      <c r="K219" s="33">
        <f t="shared" si="12"/>
        <v>25000</v>
      </c>
      <c r="L219" s="34"/>
    </row>
    <row r="220" spans="1:13" ht="25.5">
      <c r="A220" s="78" t="s">
        <v>647</v>
      </c>
      <c r="B220" s="73" t="s">
        <v>439</v>
      </c>
      <c r="C220" s="74" t="s">
        <v>705</v>
      </c>
      <c r="D220" s="78">
        <v>1</v>
      </c>
      <c r="E220" s="75" t="s">
        <v>355</v>
      </c>
      <c r="F220" s="32" t="s">
        <v>356</v>
      </c>
      <c r="G220" s="76" t="s">
        <v>5</v>
      </c>
      <c r="H220" s="77">
        <v>1.5</v>
      </c>
      <c r="I220" s="33">
        <f>2250000/9</f>
        <v>250000</v>
      </c>
      <c r="J220" s="33">
        <v>225000</v>
      </c>
      <c r="K220" s="33">
        <f t="shared" si="12"/>
        <v>25000</v>
      </c>
      <c r="L220" s="34"/>
    </row>
    <row r="221" spans="1:13" ht="25.5">
      <c r="A221" s="78" t="s">
        <v>647</v>
      </c>
      <c r="B221" s="78" t="s">
        <v>706</v>
      </c>
      <c r="C221" s="79" t="s">
        <v>707</v>
      </c>
      <c r="D221" s="78">
        <v>3</v>
      </c>
      <c r="E221" s="75" t="s">
        <v>522</v>
      </c>
      <c r="F221" s="32" t="s">
        <v>523</v>
      </c>
      <c r="G221" s="76" t="s">
        <v>5</v>
      </c>
      <c r="H221" s="77">
        <v>1.5</v>
      </c>
      <c r="I221" s="33">
        <f>6750000/3</f>
        <v>2250000</v>
      </c>
      <c r="J221" s="33">
        <f>3*1.5*150000</f>
        <v>675000</v>
      </c>
      <c r="K221" s="33">
        <f t="shared" si="12"/>
        <v>1575000</v>
      </c>
      <c r="L221" s="34"/>
    </row>
    <row r="222" spans="1:13" ht="15.75">
      <c r="A222" s="78" t="s">
        <v>647</v>
      </c>
      <c r="B222" s="78" t="s">
        <v>708</v>
      </c>
      <c r="C222" s="79" t="s">
        <v>709</v>
      </c>
      <c r="D222" s="78">
        <v>2</v>
      </c>
      <c r="E222" s="76" t="s">
        <v>429</v>
      </c>
      <c r="F222" s="32" t="s">
        <v>430</v>
      </c>
      <c r="G222" s="76" t="s">
        <v>5</v>
      </c>
      <c r="H222" s="77">
        <v>1.5</v>
      </c>
      <c r="I222" s="33"/>
      <c r="J222" s="33"/>
      <c r="K222" s="33"/>
      <c r="L222" s="34"/>
    </row>
    <row r="223" spans="1:13" ht="25.5">
      <c r="A223" s="78" t="s">
        <v>647</v>
      </c>
      <c r="B223" s="73" t="s">
        <v>710</v>
      </c>
      <c r="C223" s="74" t="s">
        <v>711</v>
      </c>
      <c r="D223" s="78">
        <v>2</v>
      </c>
      <c r="E223" s="75" t="s">
        <v>367</v>
      </c>
      <c r="F223" s="32" t="s">
        <v>368</v>
      </c>
      <c r="G223" s="76" t="s">
        <v>5</v>
      </c>
      <c r="H223" s="77">
        <v>1.5</v>
      </c>
      <c r="I223" s="33">
        <f>2*1.5*1500000/4</f>
        <v>1125000</v>
      </c>
      <c r="J223" s="33">
        <f>2*1.5*150000</f>
        <v>450000</v>
      </c>
      <c r="K223" s="33">
        <f t="shared" ref="K223:K232" si="13">I223-J223</f>
        <v>675000</v>
      </c>
      <c r="L223" s="34"/>
    </row>
    <row r="224" spans="1:13" ht="25.5">
      <c r="A224" s="78" t="s">
        <v>647</v>
      </c>
      <c r="B224" s="73" t="s">
        <v>710</v>
      </c>
      <c r="C224" s="74" t="s">
        <v>711</v>
      </c>
      <c r="D224" s="78">
        <v>2</v>
      </c>
      <c r="E224" s="75" t="s">
        <v>516</v>
      </c>
      <c r="F224" s="32" t="s">
        <v>517</v>
      </c>
      <c r="G224" s="76" t="s">
        <v>5</v>
      </c>
      <c r="H224" s="77">
        <v>1.5</v>
      </c>
      <c r="I224" s="33">
        <f>2*1.5*1500000/4</f>
        <v>1125000</v>
      </c>
      <c r="J224" s="33">
        <f>2*1.5*150000</f>
        <v>450000</v>
      </c>
      <c r="K224" s="33">
        <f t="shared" si="13"/>
        <v>675000</v>
      </c>
      <c r="L224" s="34"/>
    </row>
    <row r="225" spans="1:12" s="70" customFormat="1" ht="15.75">
      <c r="A225" s="59" t="s">
        <v>712</v>
      </c>
      <c r="B225" s="62" t="s">
        <v>713</v>
      </c>
      <c r="C225" s="49" t="s">
        <v>714</v>
      </c>
      <c r="D225" s="59">
        <v>3</v>
      </c>
      <c r="E225" s="1" t="s">
        <v>524</v>
      </c>
      <c r="F225" s="32" t="s">
        <v>525</v>
      </c>
      <c r="G225" s="58" t="s">
        <v>5</v>
      </c>
      <c r="H225" s="71">
        <v>1.5</v>
      </c>
      <c r="I225" s="33">
        <f>3*1.5*200000*10/5</f>
        <v>1800000</v>
      </c>
      <c r="J225" s="33">
        <f>3*1.5*200000</f>
        <v>900000</v>
      </c>
      <c r="K225" s="33">
        <f t="shared" si="13"/>
        <v>900000</v>
      </c>
      <c r="L225" s="34"/>
    </row>
    <row r="226" spans="1:12" s="70" customFormat="1" ht="15.75">
      <c r="A226" s="59" t="s">
        <v>712</v>
      </c>
      <c r="B226" s="62" t="s">
        <v>713</v>
      </c>
      <c r="C226" s="49" t="s">
        <v>714</v>
      </c>
      <c r="D226" s="59">
        <v>3</v>
      </c>
      <c r="E226" s="1" t="s">
        <v>341</v>
      </c>
      <c r="F226" s="32" t="s">
        <v>342</v>
      </c>
      <c r="G226" s="58" t="s">
        <v>5</v>
      </c>
      <c r="H226" s="71">
        <v>1.5</v>
      </c>
      <c r="I226" s="33">
        <f>3*1.5*200000*10/5</f>
        <v>1800000</v>
      </c>
      <c r="J226" s="33">
        <f>3*1.5*200000</f>
        <v>900000</v>
      </c>
      <c r="K226" s="33">
        <f t="shared" si="13"/>
        <v>900000</v>
      </c>
      <c r="L226" s="34"/>
    </row>
    <row r="227" spans="1:12" s="70" customFormat="1" ht="15.75">
      <c r="A227" s="59" t="s">
        <v>712</v>
      </c>
      <c r="B227" s="62" t="s">
        <v>713</v>
      </c>
      <c r="C227" s="49" t="s">
        <v>714</v>
      </c>
      <c r="D227" s="59">
        <v>3</v>
      </c>
      <c r="E227" s="1" t="s">
        <v>509</v>
      </c>
      <c r="F227" s="32" t="s">
        <v>466</v>
      </c>
      <c r="G227" s="58" t="s">
        <v>5</v>
      </c>
      <c r="H227" s="71">
        <v>1.5</v>
      </c>
      <c r="I227" s="33">
        <f>3*1.5*200000*10/5</f>
        <v>1800000</v>
      </c>
      <c r="J227" s="33">
        <f>3*1.5*200000</f>
        <v>900000</v>
      </c>
      <c r="K227" s="33">
        <f t="shared" si="13"/>
        <v>900000</v>
      </c>
      <c r="L227" s="34"/>
    </row>
    <row r="228" spans="1:12" s="70" customFormat="1" ht="30">
      <c r="A228" s="59" t="s">
        <v>712</v>
      </c>
      <c r="B228" s="62" t="s">
        <v>16</v>
      </c>
      <c r="C228" s="49" t="s">
        <v>715</v>
      </c>
      <c r="D228" s="59">
        <v>2</v>
      </c>
      <c r="E228" s="1" t="s">
        <v>526</v>
      </c>
      <c r="F228" s="32" t="s">
        <v>527</v>
      </c>
      <c r="G228" s="58" t="s">
        <v>22</v>
      </c>
      <c r="H228" s="71">
        <v>1</v>
      </c>
      <c r="I228" s="33">
        <f>2*190000*10/3</f>
        <v>1266666.6666666667</v>
      </c>
      <c r="J228" s="33">
        <f>2*190000</f>
        <v>380000</v>
      </c>
      <c r="K228" s="33">
        <f t="shared" si="13"/>
        <v>886666.66666666674</v>
      </c>
      <c r="L228" s="34"/>
    </row>
    <row r="229" spans="1:12" s="70" customFormat="1" ht="30">
      <c r="A229" s="59" t="s">
        <v>712</v>
      </c>
      <c r="B229" s="59" t="s">
        <v>716</v>
      </c>
      <c r="C229" s="56" t="s">
        <v>717</v>
      </c>
      <c r="D229" s="59">
        <v>2</v>
      </c>
      <c r="E229" s="1" t="s">
        <v>524</v>
      </c>
      <c r="F229" s="32" t="s">
        <v>525</v>
      </c>
      <c r="G229" s="58" t="s">
        <v>5</v>
      </c>
      <c r="H229" s="71">
        <v>1.5</v>
      </c>
      <c r="I229" s="33">
        <f>2*1.5*190000*10/3</f>
        <v>1900000</v>
      </c>
      <c r="J229" s="33">
        <f>2*1.5*190000</f>
        <v>570000</v>
      </c>
      <c r="K229" s="33">
        <f t="shared" si="13"/>
        <v>1330000</v>
      </c>
      <c r="L229" s="34"/>
    </row>
    <row r="230" spans="1:12" s="70" customFormat="1" ht="30">
      <c r="A230" s="59" t="s">
        <v>712</v>
      </c>
      <c r="B230" s="59" t="s">
        <v>718</v>
      </c>
      <c r="C230" s="56" t="s">
        <v>719</v>
      </c>
      <c r="D230" s="59">
        <v>3</v>
      </c>
      <c r="E230" s="1" t="s">
        <v>524</v>
      </c>
      <c r="F230" s="32" t="s">
        <v>525</v>
      </c>
      <c r="G230" s="58" t="s">
        <v>5</v>
      </c>
      <c r="H230" s="71">
        <v>1.5</v>
      </c>
      <c r="I230" s="33">
        <f>3*190000*1.5*10/2</f>
        <v>4275000</v>
      </c>
      <c r="J230" s="33">
        <f>3*1.5*190000</f>
        <v>855000</v>
      </c>
      <c r="K230" s="33">
        <f t="shared" si="13"/>
        <v>3420000</v>
      </c>
      <c r="L230" s="34"/>
    </row>
    <row r="231" spans="1:12" s="70" customFormat="1" ht="15.75">
      <c r="A231" s="59" t="s">
        <v>712</v>
      </c>
      <c r="B231" s="62" t="s">
        <v>720</v>
      </c>
      <c r="C231" s="49" t="s">
        <v>721</v>
      </c>
      <c r="D231" s="59">
        <v>3</v>
      </c>
      <c r="E231" s="1" t="s">
        <v>529</v>
      </c>
      <c r="F231" s="32" t="s">
        <v>530</v>
      </c>
      <c r="G231" s="58" t="s">
        <v>22</v>
      </c>
      <c r="H231" s="71">
        <v>1</v>
      </c>
      <c r="I231" s="33">
        <f>3*190000*10/6</f>
        <v>950000</v>
      </c>
      <c r="J231" s="33">
        <f>3*190000</f>
        <v>570000</v>
      </c>
      <c r="K231" s="33">
        <f t="shared" si="13"/>
        <v>380000</v>
      </c>
      <c r="L231" s="34"/>
    </row>
    <row r="232" spans="1:12" s="70" customFormat="1" ht="30">
      <c r="A232" s="59" t="s">
        <v>712</v>
      </c>
      <c r="B232" s="59" t="s">
        <v>722</v>
      </c>
      <c r="C232" s="56" t="s">
        <v>723</v>
      </c>
      <c r="D232" s="59">
        <v>2</v>
      </c>
      <c r="E232" s="1" t="s">
        <v>524</v>
      </c>
      <c r="F232" s="32" t="s">
        <v>525</v>
      </c>
      <c r="G232" s="58" t="s">
        <v>22</v>
      </c>
      <c r="H232" s="71">
        <v>1</v>
      </c>
      <c r="I232" s="33">
        <f>2*190000*10/2</f>
        <v>1900000</v>
      </c>
      <c r="J232" s="33">
        <f>2*190000</f>
        <v>380000</v>
      </c>
      <c r="K232" s="33">
        <f t="shared" si="13"/>
        <v>1520000</v>
      </c>
      <c r="L232" s="34"/>
    </row>
    <row r="233" spans="1:12" s="70" customFormat="1" ht="30">
      <c r="A233" s="59" t="s">
        <v>712</v>
      </c>
      <c r="B233" s="62" t="s">
        <v>296</v>
      </c>
      <c r="C233" s="49" t="s">
        <v>724</v>
      </c>
      <c r="D233" s="59">
        <v>2</v>
      </c>
      <c r="E233" s="41" t="s">
        <v>223</v>
      </c>
      <c r="F233" s="32" t="s">
        <v>224</v>
      </c>
      <c r="G233" s="58" t="s">
        <v>5</v>
      </c>
      <c r="H233" s="71">
        <v>1.5</v>
      </c>
      <c r="I233" s="33">
        <f>(2*200000*1.5*10)/2</f>
        <v>3000000</v>
      </c>
      <c r="J233" s="33">
        <f>2*1.5*200000</f>
        <v>600000</v>
      </c>
      <c r="K233" s="33">
        <v>2400000</v>
      </c>
      <c r="L233" s="34"/>
    </row>
    <row r="234" spans="1:12" s="70" customFormat="1" ht="30">
      <c r="A234" s="59" t="s">
        <v>712</v>
      </c>
      <c r="B234" s="62" t="s">
        <v>376</v>
      </c>
      <c r="C234" s="49" t="s">
        <v>725</v>
      </c>
      <c r="D234" s="59">
        <v>2</v>
      </c>
      <c r="E234" s="1" t="s">
        <v>533</v>
      </c>
      <c r="F234" s="32" t="s">
        <v>534</v>
      </c>
      <c r="G234" s="58" t="s">
        <v>5</v>
      </c>
      <c r="H234" s="71">
        <v>1.5</v>
      </c>
      <c r="I234" s="33">
        <f>(2*200000*1.5*10)/2</f>
        <v>3000000</v>
      </c>
      <c r="J234" s="33">
        <f>2*1.5*200000</f>
        <v>600000</v>
      </c>
      <c r="K234" s="33">
        <v>2400000</v>
      </c>
      <c r="L234" s="34"/>
    </row>
    <row r="235" spans="1:12" s="70" customFormat="1" ht="30">
      <c r="A235" s="59" t="s">
        <v>712</v>
      </c>
      <c r="B235" s="62" t="s">
        <v>726</v>
      </c>
      <c r="C235" s="49" t="s">
        <v>727</v>
      </c>
      <c r="D235" s="59">
        <v>3</v>
      </c>
      <c r="E235" s="1" t="s">
        <v>358</v>
      </c>
      <c r="F235" s="32" t="s">
        <v>359</v>
      </c>
      <c r="G235" s="58" t="s">
        <v>5</v>
      </c>
      <c r="H235" s="71">
        <v>1.5</v>
      </c>
      <c r="I235" s="33">
        <f>(3*150000*1.5*10)/8</f>
        <v>843750</v>
      </c>
      <c r="J235" s="33">
        <v>675000</v>
      </c>
      <c r="K235" s="33">
        <f>I235-J235</f>
        <v>168750</v>
      </c>
      <c r="L235" s="34"/>
    </row>
    <row r="236" spans="1:12" s="70" customFormat="1" ht="30">
      <c r="A236" s="59" t="s">
        <v>712</v>
      </c>
      <c r="B236" s="62" t="s">
        <v>726</v>
      </c>
      <c r="C236" s="49" t="s">
        <v>727</v>
      </c>
      <c r="D236" s="59">
        <v>3</v>
      </c>
      <c r="E236" s="1" t="s">
        <v>35</v>
      </c>
      <c r="F236" s="32" t="s">
        <v>514</v>
      </c>
      <c r="G236" s="58" t="s">
        <v>5</v>
      </c>
      <c r="H236" s="71">
        <v>1.5</v>
      </c>
      <c r="I236" s="33">
        <f>(3*150000*1.5*10)/8</f>
        <v>843750</v>
      </c>
      <c r="J236" s="33">
        <v>675000</v>
      </c>
      <c r="K236" s="33">
        <f>I236-J236</f>
        <v>168750</v>
      </c>
      <c r="L236" s="34"/>
    </row>
    <row r="237" spans="1:12" s="70" customFormat="1" ht="30">
      <c r="A237" s="59" t="s">
        <v>712</v>
      </c>
      <c r="B237" s="62" t="s">
        <v>726</v>
      </c>
      <c r="C237" s="49" t="s">
        <v>727</v>
      </c>
      <c r="D237" s="59">
        <v>3</v>
      </c>
      <c r="E237" s="1" t="s">
        <v>371</v>
      </c>
      <c r="F237" s="32" t="s">
        <v>372</v>
      </c>
      <c r="G237" s="58" t="s">
        <v>5</v>
      </c>
      <c r="H237" s="71">
        <v>1.5</v>
      </c>
      <c r="I237" s="33">
        <f>(3*150000*1.5*10)/8</f>
        <v>843750</v>
      </c>
      <c r="J237" s="33">
        <f>3*1.5*150000</f>
        <v>675000</v>
      </c>
      <c r="K237" s="33">
        <f>I237-J237</f>
        <v>168750</v>
      </c>
      <c r="L237" s="34"/>
    </row>
    <row r="238" spans="1:12" s="70" customFormat="1" ht="30">
      <c r="A238" s="59" t="s">
        <v>712</v>
      </c>
      <c r="B238" s="62" t="s">
        <v>728</v>
      </c>
      <c r="C238" s="49" t="s">
        <v>729</v>
      </c>
      <c r="D238" s="59">
        <v>3</v>
      </c>
      <c r="E238" s="1" t="s">
        <v>27</v>
      </c>
      <c r="F238" s="32" t="s">
        <v>347</v>
      </c>
      <c r="G238" s="58" t="s">
        <v>5</v>
      </c>
      <c r="H238" s="71">
        <v>1.5</v>
      </c>
      <c r="I238" s="33">
        <f>6750000/4</f>
        <v>1687500</v>
      </c>
      <c r="J238" s="33">
        <v>675000</v>
      </c>
      <c r="K238" s="33">
        <f>I238-J238</f>
        <v>1012500</v>
      </c>
      <c r="L238" s="34"/>
    </row>
    <row r="239" spans="1:12" s="9" customFormat="1" ht="30">
      <c r="A239" s="7" t="s">
        <v>730</v>
      </c>
      <c r="B239" s="4" t="s">
        <v>731</v>
      </c>
      <c r="C239" s="4" t="s">
        <v>732</v>
      </c>
      <c r="D239" s="7">
        <v>2</v>
      </c>
      <c r="E239" s="1" t="s">
        <v>537</v>
      </c>
      <c r="F239" s="1" t="s">
        <v>538</v>
      </c>
      <c r="G239" s="4" t="s">
        <v>5</v>
      </c>
      <c r="H239" s="5">
        <v>1.5</v>
      </c>
      <c r="I239" s="33">
        <f>(2*1.5*220000*10)/8</f>
        <v>825000</v>
      </c>
      <c r="J239" s="33">
        <f>2*1.5*220000</f>
        <v>660000</v>
      </c>
      <c r="K239" s="33">
        <f t="shared" ref="K239:K249" si="14">I239-J239</f>
        <v>165000</v>
      </c>
      <c r="L239" s="34"/>
    </row>
    <row r="240" spans="1:12" s="9" customFormat="1" ht="30">
      <c r="A240" s="7" t="s">
        <v>730</v>
      </c>
      <c r="B240" s="4" t="s">
        <v>731</v>
      </c>
      <c r="C240" s="4" t="s">
        <v>732</v>
      </c>
      <c r="D240" s="7">
        <v>2</v>
      </c>
      <c r="E240" s="1" t="s">
        <v>252</v>
      </c>
      <c r="F240" s="1" t="s">
        <v>253</v>
      </c>
      <c r="G240" s="4" t="s">
        <v>5</v>
      </c>
      <c r="H240" s="5">
        <v>1.5</v>
      </c>
      <c r="I240" s="33">
        <f>(2*1.5*220000*10)/8</f>
        <v>825000</v>
      </c>
      <c r="J240" s="33">
        <f>2*1.5*220000</f>
        <v>660000</v>
      </c>
      <c r="K240" s="33">
        <f t="shared" si="14"/>
        <v>165000</v>
      </c>
      <c r="L240" s="34"/>
    </row>
    <row r="241" spans="1:12" s="9" customFormat="1" ht="30">
      <c r="A241" s="7" t="s">
        <v>730</v>
      </c>
      <c r="B241" s="4" t="s">
        <v>731</v>
      </c>
      <c r="C241" s="4" t="s">
        <v>732</v>
      </c>
      <c r="D241" s="7">
        <v>2</v>
      </c>
      <c r="E241" s="1" t="s">
        <v>541</v>
      </c>
      <c r="F241" s="1" t="s">
        <v>542</v>
      </c>
      <c r="G241" s="4" t="s">
        <v>22</v>
      </c>
      <c r="H241" s="5">
        <v>1</v>
      </c>
      <c r="I241" s="33">
        <f>(2*1*220000*10)/8</f>
        <v>550000</v>
      </c>
      <c r="J241" s="33">
        <f>2*220000</f>
        <v>440000</v>
      </c>
      <c r="K241" s="33">
        <f t="shared" si="14"/>
        <v>110000</v>
      </c>
      <c r="L241" s="34"/>
    </row>
    <row r="242" spans="1:12" s="9" customFormat="1" ht="30">
      <c r="A242" s="7" t="s">
        <v>730</v>
      </c>
      <c r="B242" s="4" t="s">
        <v>731</v>
      </c>
      <c r="C242" s="4" t="s">
        <v>732</v>
      </c>
      <c r="D242" s="7">
        <v>2</v>
      </c>
      <c r="E242" s="1" t="s">
        <v>535</v>
      </c>
      <c r="F242" s="1" t="s">
        <v>536</v>
      </c>
      <c r="G242" s="4" t="s">
        <v>22</v>
      </c>
      <c r="H242" s="5">
        <v>1</v>
      </c>
      <c r="I242" s="33">
        <f>(2*1.5*220000*10)/8</f>
        <v>825000</v>
      </c>
      <c r="J242" s="33">
        <f>2*1.5*220000</f>
        <v>660000</v>
      </c>
      <c r="K242" s="33">
        <f t="shared" si="14"/>
        <v>165000</v>
      </c>
      <c r="L242" s="34"/>
    </row>
    <row r="243" spans="1:12" ht="30">
      <c r="A243" s="7" t="s">
        <v>730</v>
      </c>
      <c r="B243" s="4" t="s">
        <v>54</v>
      </c>
      <c r="C243" s="4" t="s">
        <v>733</v>
      </c>
      <c r="D243" s="7">
        <v>2</v>
      </c>
      <c r="E243" s="1" t="s">
        <v>543</v>
      </c>
      <c r="F243" s="1" t="s">
        <v>544</v>
      </c>
      <c r="G243" s="6" t="s">
        <v>22</v>
      </c>
      <c r="H243" s="5">
        <v>1</v>
      </c>
      <c r="I243" s="33">
        <v>629000</v>
      </c>
      <c r="J243" s="33">
        <v>440000</v>
      </c>
      <c r="K243" s="33">
        <f t="shared" si="14"/>
        <v>189000</v>
      </c>
      <c r="L243" s="34"/>
    </row>
    <row r="244" spans="1:12" ht="30">
      <c r="A244" s="7" t="s">
        <v>730</v>
      </c>
      <c r="B244" s="4" t="s">
        <v>54</v>
      </c>
      <c r="C244" s="4" t="s">
        <v>733</v>
      </c>
      <c r="D244" s="7">
        <v>2</v>
      </c>
      <c r="E244" s="1" t="s">
        <v>545</v>
      </c>
      <c r="F244" s="1" t="s">
        <v>546</v>
      </c>
      <c r="G244" s="6" t="s">
        <v>22</v>
      </c>
      <c r="H244" s="5">
        <v>1</v>
      </c>
      <c r="I244" s="33">
        <v>629000</v>
      </c>
      <c r="J244" s="33">
        <v>440000</v>
      </c>
      <c r="K244" s="33">
        <f t="shared" si="14"/>
        <v>189000</v>
      </c>
      <c r="L244" s="34"/>
    </row>
    <row r="245" spans="1:12" ht="30">
      <c r="A245" s="7" t="s">
        <v>730</v>
      </c>
      <c r="B245" s="4" t="s">
        <v>54</v>
      </c>
      <c r="C245" s="4" t="s">
        <v>733</v>
      </c>
      <c r="D245" s="7">
        <v>2</v>
      </c>
      <c r="E245" s="1" t="s">
        <v>549</v>
      </c>
      <c r="F245" s="1" t="s">
        <v>550</v>
      </c>
      <c r="G245" s="6" t="s">
        <v>22</v>
      </c>
      <c r="H245" s="5">
        <v>1</v>
      </c>
      <c r="I245" s="33">
        <v>629000</v>
      </c>
      <c r="J245" s="33">
        <v>440000</v>
      </c>
      <c r="K245" s="33">
        <f t="shared" si="14"/>
        <v>189000</v>
      </c>
      <c r="L245" s="34"/>
    </row>
    <row r="246" spans="1:12" ht="30">
      <c r="A246" s="7" t="s">
        <v>730</v>
      </c>
      <c r="B246" s="4" t="s">
        <v>54</v>
      </c>
      <c r="C246" s="4" t="s">
        <v>733</v>
      </c>
      <c r="D246" s="7">
        <v>2</v>
      </c>
      <c r="E246" s="1" t="s">
        <v>553</v>
      </c>
      <c r="F246" s="1" t="s">
        <v>550</v>
      </c>
      <c r="G246" s="6" t="s">
        <v>22</v>
      </c>
      <c r="H246" s="5">
        <v>1</v>
      </c>
      <c r="I246" s="33">
        <v>629000</v>
      </c>
      <c r="J246" s="33">
        <v>440000</v>
      </c>
      <c r="K246" s="33">
        <f t="shared" si="14"/>
        <v>189000</v>
      </c>
      <c r="L246" s="34"/>
    </row>
    <row r="247" spans="1:12" ht="30">
      <c r="A247" s="7" t="s">
        <v>730</v>
      </c>
      <c r="B247" s="4" t="s">
        <v>54</v>
      </c>
      <c r="C247" s="4" t="s">
        <v>733</v>
      </c>
      <c r="D247" s="7">
        <v>2</v>
      </c>
      <c r="E247" s="1" t="s">
        <v>554</v>
      </c>
      <c r="F247" s="1" t="s">
        <v>555</v>
      </c>
      <c r="G247" s="6" t="s">
        <v>22</v>
      </c>
      <c r="H247" s="5">
        <v>1</v>
      </c>
      <c r="I247" s="33">
        <v>629000</v>
      </c>
      <c r="J247" s="33">
        <v>440000</v>
      </c>
      <c r="K247" s="33">
        <f t="shared" si="14"/>
        <v>189000</v>
      </c>
      <c r="L247" s="34"/>
    </row>
    <row r="248" spans="1:12" ht="30">
      <c r="A248" s="7" t="s">
        <v>730</v>
      </c>
      <c r="B248" s="4" t="s">
        <v>54</v>
      </c>
      <c r="C248" s="4" t="s">
        <v>733</v>
      </c>
      <c r="D248" s="7">
        <v>2</v>
      </c>
      <c r="E248" s="1" t="s">
        <v>43</v>
      </c>
      <c r="F248" s="1" t="s">
        <v>558</v>
      </c>
      <c r="G248" s="6" t="s">
        <v>22</v>
      </c>
      <c r="H248" s="5">
        <v>1</v>
      </c>
      <c r="I248" s="33">
        <v>629000</v>
      </c>
      <c r="J248" s="33">
        <v>440000</v>
      </c>
      <c r="K248" s="33">
        <f t="shared" si="14"/>
        <v>189000</v>
      </c>
      <c r="L248" s="34"/>
    </row>
    <row r="249" spans="1:12" ht="15.75">
      <c r="A249" s="7" t="s">
        <v>730</v>
      </c>
      <c r="B249" s="4" t="s">
        <v>734</v>
      </c>
      <c r="C249" s="4" t="s">
        <v>735</v>
      </c>
      <c r="D249" s="7">
        <v>2</v>
      </c>
      <c r="E249" s="1" t="s">
        <v>524</v>
      </c>
      <c r="F249" s="1" t="s">
        <v>525</v>
      </c>
      <c r="G249" s="4" t="s">
        <v>5</v>
      </c>
      <c r="H249" s="5">
        <v>1.5</v>
      </c>
      <c r="I249" s="33">
        <f>2*210000*10*1.5/9</f>
        <v>700000</v>
      </c>
      <c r="J249" s="33">
        <f>2*210000*1.5</f>
        <v>630000</v>
      </c>
      <c r="K249" s="33">
        <f t="shared" si="14"/>
        <v>70000</v>
      </c>
      <c r="L249" s="34"/>
    </row>
    <row r="250" spans="1:12" s="55" customFormat="1" ht="15.75">
      <c r="A250" s="7" t="s">
        <v>730</v>
      </c>
      <c r="B250" s="4" t="s">
        <v>734</v>
      </c>
      <c r="C250" s="4" t="s">
        <v>735</v>
      </c>
      <c r="D250" s="7">
        <v>2</v>
      </c>
      <c r="E250" s="1" t="s">
        <v>559</v>
      </c>
      <c r="F250" s="1" t="s">
        <v>560</v>
      </c>
      <c r="G250" s="4" t="s">
        <v>5</v>
      </c>
      <c r="H250" s="5">
        <v>1.5</v>
      </c>
      <c r="I250" s="33">
        <v>700000</v>
      </c>
      <c r="J250" s="33">
        <v>630000</v>
      </c>
      <c r="K250" s="33">
        <f>I250-J250-20000</f>
        <v>50000</v>
      </c>
      <c r="L250" s="34"/>
    </row>
    <row r="251" spans="1:12" ht="15.75">
      <c r="A251" s="7" t="s">
        <v>730</v>
      </c>
      <c r="B251" s="4" t="s">
        <v>734</v>
      </c>
      <c r="C251" s="4" t="s">
        <v>735</v>
      </c>
      <c r="D251" s="7">
        <v>2</v>
      </c>
      <c r="E251" s="1" t="s">
        <v>563</v>
      </c>
      <c r="F251" s="1" t="s">
        <v>564</v>
      </c>
      <c r="G251" s="6" t="s">
        <v>8</v>
      </c>
      <c r="H251" s="5">
        <v>1.5</v>
      </c>
      <c r="I251" s="33">
        <v>700000</v>
      </c>
      <c r="J251" s="33">
        <v>630000</v>
      </c>
      <c r="K251" s="33">
        <f t="shared" ref="K251:K273" si="15">I251-J251</f>
        <v>70000</v>
      </c>
      <c r="L251" s="34"/>
    </row>
    <row r="252" spans="1:12" ht="15.75">
      <c r="A252" s="7" t="s">
        <v>730</v>
      </c>
      <c r="B252" s="3" t="s">
        <v>124</v>
      </c>
      <c r="C252" s="3" t="s">
        <v>736</v>
      </c>
      <c r="D252" s="7">
        <v>2</v>
      </c>
      <c r="E252" s="1" t="s">
        <v>565</v>
      </c>
      <c r="F252" s="1" t="s">
        <v>566</v>
      </c>
      <c r="G252" s="6" t="s">
        <v>8</v>
      </c>
      <c r="H252" s="5">
        <v>1.5</v>
      </c>
      <c r="I252" s="33">
        <v>900000</v>
      </c>
      <c r="J252" s="33">
        <v>630000</v>
      </c>
      <c r="K252" s="33">
        <f t="shared" si="15"/>
        <v>270000</v>
      </c>
      <c r="L252" s="34"/>
    </row>
    <row r="253" spans="1:12" ht="15.75">
      <c r="A253" s="7" t="s">
        <v>730</v>
      </c>
      <c r="B253" s="3" t="s">
        <v>124</v>
      </c>
      <c r="C253" s="3" t="s">
        <v>736</v>
      </c>
      <c r="D253" s="7">
        <v>2</v>
      </c>
      <c r="E253" s="1" t="s">
        <v>567</v>
      </c>
      <c r="F253" s="1" t="s">
        <v>568</v>
      </c>
      <c r="G253" s="6" t="s">
        <v>22</v>
      </c>
      <c r="H253" s="5">
        <v>1</v>
      </c>
      <c r="I253" s="33">
        <f>2*2100000/7</f>
        <v>600000</v>
      </c>
      <c r="J253" s="33">
        <f>2*210000</f>
        <v>420000</v>
      </c>
      <c r="K253" s="33">
        <f t="shared" si="15"/>
        <v>180000</v>
      </c>
      <c r="L253" s="34"/>
    </row>
    <row r="254" spans="1:12" ht="15.75">
      <c r="A254" s="7" t="s">
        <v>730</v>
      </c>
      <c r="B254" s="3" t="s">
        <v>124</v>
      </c>
      <c r="C254" s="3" t="s">
        <v>736</v>
      </c>
      <c r="D254" s="7">
        <v>2</v>
      </c>
      <c r="E254" s="1" t="s">
        <v>572</v>
      </c>
      <c r="F254" s="1" t="s">
        <v>573</v>
      </c>
      <c r="G254" s="4" t="s">
        <v>5</v>
      </c>
      <c r="H254" s="5">
        <v>1.5</v>
      </c>
      <c r="I254" s="33">
        <v>900000</v>
      </c>
      <c r="J254" s="33">
        <v>630000</v>
      </c>
      <c r="K254" s="33">
        <f t="shared" si="15"/>
        <v>270000</v>
      </c>
      <c r="L254" s="34"/>
    </row>
    <row r="255" spans="1:12" ht="15.75">
      <c r="A255" s="7" t="s">
        <v>730</v>
      </c>
      <c r="B255" s="3" t="s">
        <v>124</v>
      </c>
      <c r="C255" s="3" t="s">
        <v>736</v>
      </c>
      <c r="D255" s="7">
        <v>2</v>
      </c>
      <c r="E255" s="1" t="s">
        <v>577</v>
      </c>
      <c r="F255" s="1" t="s">
        <v>578</v>
      </c>
      <c r="G255" s="4" t="s">
        <v>5</v>
      </c>
      <c r="H255" s="5">
        <v>1.5</v>
      </c>
      <c r="I255" s="33">
        <v>900000</v>
      </c>
      <c r="J255" s="33">
        <v>630000</v>
      </c>
      <c r="K255" s="33">
        <f t="shared" si="15"/>
        <v>270000</v>
      </c>
      <c r="L255" s="34"/>
    </row>
    <row r="256" spans="1:12" ht="15.75">
      <c r="A256" s="7" t="s">
        <v>730</v>
      </c>
      <c r="B256" s="3" t="s">
        <v>124</v>
      </c>
      <c r="C256" s="3" t="s">
        <v>736</v>
      </c>
      <c r="D256" s="7">
        <v>2</v>
      </c>
      <c r="E256" s="1" t="s">
        <v>579</v>
      </c>
      <c r="F256" s="1" t="s">
        <v>580</v>
      </c>
      <c r="G256" s="6" t="s">
        <v>22</v>
      </c>
      <c r="H256" s="5">
        <v>1</v>
      </c>
      <c r="I256" s="33">
        <f>2*2100000/7</f>
        <v>600000</v>
      </c>
      <c r="J256" s="33">
        <f>2*210000</f>
        <v>420000</v>
      </c>
      <c r="K256" s="33">
        <f t="shared" si="15"/>
        <v>180000</v>
      </c>
      <c r="L256" s="34"/>
    </row>
    <row r="257" spans="1:16369" ht="15.75">
      <c r="A257" s="7" t="s">
        <v>730</v>
      </c>
      <c r="B257" s="3" t="s">
        <v>124</v>
      </c>
      <c r="C257" s="3" t="s">
        <v>736</v>
      </c>
      <c r="D257" s="7">
        <v>2</v>
      </c>
      <c r="E257" s="1" t="s">
        <v>581</v>
      </c>
      <c r="F257" s="1" t="s">
        <v>582</v>
      </c>
      <c r="G257" s="4" t="s">
        <v>5</v>
      </c>
      <c r="H257" s="5">
        <v>1.5</v>
      </c>
      <c r="I257" s="33">
        <v>900000</v>
      </c>
      <c r="J257" s="33">
        <v>630000</v>
      </c>
      <c r="K257" s="33">
        <f t="shared" si="15"/>
        <v>270000</v>
      </c>
      <c r="L257" s="34"/>
    </row>
    <row r="258" spans="1:16369" s="70" customFormat="1" ht="30.75" customHeight="1">
      <c r="A258" s="7" t="s">
        <v>737</v>
      </c>
      <c r="B258" s="4" t="s">
        <v>738</v>
      </c>
      <c r="C258" s="4" t="s">
        <v>739</v>
      </c>
      <c r="D258" s="7">
        <v>2</v>
      </c>
      <c r="E258" s="1" t="s">
        <v>482</v>
      </c>
      <c r="F258" s="1" t="s">
        <v>483</v>
      </c>
      <c r="G258" s="6" t="s">
        <v>5</v>
      </c>
      <c r="H258" s="8" t="s">
        <v>65</v>
      </c>
      <c r="I258" s="33">
        <v>2200000</v>
      </c>
      <c r="J258" s="33">
        <v>440000</v>
      </c>
      <c r="K258" s="33">
        <f t="shared" si="15"/>
        <v>1760000</v>
      </c>
      <c r="L258" s="34"/>
    </row>
    <row r="259" spans="1:16369" s="70" customFormat="1" ht="26.25" customHeight="1">
      <c r="A259" s="131" t="s">
        <v>740</v>
      </c>
      <c r="B259" s="46" t="s">
        <v>741</v>
      </c>
      <c r="C259" s="31" t="s">
        <v>742</v>
      </c>
      <c r="D259" s="30">
        <v>2</v>
      </c>
      <c r="E259" s="63" t="s">
        <v>38</v>
      </c>
      <c r="F259" s="64" t="s">
        <v>198</v>
      </c>
      <c r="G259" s="47" t="s">
        <v>22</v>
      </c>
      <c r="H259" s="136" t="s">
        <v>142</v>
      </c>
      <c r="I259" s="33">
        <v>2100000</v>
      </c>
      <c r="J259" s="33">
        <f>2*210000</f>
        <v>420000</v>
      </c>
      <c r="K259" s="33">
        <f t="shared" si="15"/>
        <v>1680000</v>
      </c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  <c r="IV259" s="34"/>
      <c r="IW259" s="34"/>
      <c r="IX259" s="34"/>
      <c r="IY259" s="34"/>
      <c r="IZ259" s="34"/>
      <c r="JA259" s="34"/>
      <c r="JB259" s="34"/>
      <c r="JC259" s="34"/>
      <c r="JD259" s="34"/>
      <c r="JE259" s="34"/>
      <c r="JF259" s="34"/>
      <c r="JG259" s="34"/>
      <c r="JH259" s="34"/>
      <c r="JI259" s="34"/>
      <c r="JJ259" s="34"/>
      <c r="JK259" s="34"/>
      <c r="JL259" s="34"/>
      <c r="JM259" s="34"/>
      <c r="JN259" s="34"/>
      <c r="JO259" s="34"/>
      <c r="JP259" s="34"/>
      <c r="JQ259" s="34"/>
      <c r="JR259" s="34"/>
      <c r="JS259" s="34"/>
      <c r="JT259" s="34"/>
      <c r="JU259" s="34"/>
      <c r="JV259" s="34"/>
      <c r="JW259" s="34"/>
      <c r="JX259" s="34"/>
      <c r="JY259" s="34"/>
      <c r="JZ259" s="34"/>
      <c r="KA259" s="34"/>
      <c r="KB259" s="34"/>
      <c r="KC259" s="34"/>
      <c r="KD259" s="34"/>
      <c r="KE259" s="34"/>
      <c r="KF259" s="34"/>
      <c r="KG259" s="34"/>
      <c r="KH259" s="34"/>
      <c r="KI259" s="34"/>
      <c r="KJ259" s="34"/>
      <c r="KK259" s="34"/>
      <c r="KL259" s="34"/>
      <c r="KM259" s="34"/>
      <c r="KN259" s="34"/>
      <c r="KO259" s="34"/>
      <c r="KP259" s="34"/>
      <c r="KQ259" s="34"/>
      <c r="KR259" s="34"/>
      <c r="KS259" s="34"/>
      <c r="KT259" s="34"/>
      <c r="KU259" s="34"/>
      <c r="KV259" s="34"/>
      <c r="KW259" s="34"/>
      <c r="KX259" s="34"/>
      <c r="KY259" s="34"/>
      <c r="KZ259" s="34"/>
      <c r="LA259" s="34"/>
      <c r="LB259" s="34"/>
      <c r="LC259" s="34"/>
      <c r="LD259" s="34"/>
      <c r="LE259" s="34"/>
      <c r="LF259" s="34"/>
      <c r="LG259" s="34"/>
      <c r="LH259" s="34"/>
      <c r="LI259" s="34"/>
      <c r="LJ259" s="34"/>
      <c r="LK259" s="34"/>
      <c r="LL259" s="34"/>
      <c r="LM259" s="34"/>
      <c r="LN259" s="34"/>
      <c r="LO259" s="34"/>
      <c r="LP259" s="34"/>
      <c r="LQ259" s="34"/>
      <c r="LR259" s="34"/>
      <c r="LS259" s="34"/>
      <c r="LT259" s="34"/>
      <c r="LU259" s="34"/>
      <c r="LV259" s="34"/>
      <c r="LW259" s="34"/>
      <c r="LX259" s="34"/>
      <c r="LY259" s="34"/>
      <c r="LZ259" s="34"/>
      <c r="MA259" s="34"/>
      <c r="MB259" s="34"/>
      <c r="MC259" s="34"/>
      <c r="MD259" s="34"/>
      <c r="ME259" s="34"/>
      <c r="MF259" s="34"/>
      <c r="MG259" s="34"/>
      <c r="MH259" s="34"/>
      <c r="MI259" s="34"/>
      <c r="MJ259" s="34"/>
      <c r="MK259" s="34"/>
      <c r="ML259" s="34"/>
      <c r="MM259" s="34"/>
      <c r="MN259" s="34"/>
      <c r="MO259" s="34"/>
      <c r="MP259" s="34"/>
      <c r="MQ259" s="34"/>
      <c r="MR259" s="34"/>
      <c r="MS259" s="34"/>
      <c r="MT259" s="34"/>
      <c r="MU259" s="34"/>
      <c r="MV259" s="34"/>
      <c r="MW259" s="34"/>
      <c r="MX259" s="34"/>
      <c r="MY259" s="34"/>
      <c r="MZ259" s="34"/>
      <c r="NA259" s="34"/>
      <c r="NB259" s="34"/>
      <c r="NC259" s="34"/>
      <c r="ND259" s="34"/>
      <c r="NE259" s="34"/>
      <c r="NF259" s="34"/>
      <c r="NG259" s="34"/>
      <c r="NH259" s="34"/>
      <c r="NI259" s="34"/>
      <c r="NJ259" s="34"/>
      <c r="NK259" s="34"/>
      <c r="NL259" s="34"/>
      <c r="NM259" s="34"/>
      <c r="NN259" s="34"/>
      <c r="NO259" s="34"/>
      <c r="NP259" s="34"/>
      <c r="NQ259" s="34"/>
      <c r="NR259" s="34"/>
      <c r="NS259" s="34"/>
      <c r="NT259" s="34"/>
      <c r="NU259" s="34"/>
      <c r="NV259" s="34"/>
      <c r="NW259" s="34"/>
      <c r="NX259" s="34"/>
      <c r="NY259" s="34"/>
      <c r="NZ259" s="34"/>
      <c r="OA259" s="34"/>
      <c r="OB259" s="34"/>
      <c r="OC259" s="34"/>
      <c r="OD259" s="34"/>
      <c r="OE259" s="34"/>
      <c r="OF259" s="34"/>
      <c r="OG259" s="34"/>
      <c r="OH259" s="34"/>
      <c r="OI259" s="34"/>
      <c r="OJ259" s="34"/>
      <c r="OK259" s="34"/>
      <c r="OL259" s="34"/>
      <c r="OM259" s="34"/>
      <c r="ON259" s="34"/>
      <c r="OO259" s="34"/>
      <c r="OP259" s="34"/>
      <c r="OQ259" s="34"/>
      <c r="OR259" s="34"/>
      <c r="OS259" s="34"/>
      <c r="OT259" s="34"/>
      <c r="OU259" s="34"/>
      <c r="OV259" s="34"/>
      <c r="OW259" s="34"/>
      <c r="OX259" s="34"/>
      <c r="OY259" s="34"/>
      <c r="OZ259" s="34"/>
      <c r="PA259" s="34"/>
      <c r="PB259" s="34"/>
      <c r="PC259" s="34"/>
      <c r="PD259" s="34"/>
      <c r="PE259" s="34"/>
      <c r="PF259" s="34"/>
      <c r="PG259" s="34"/>
      <c r="PH259" s="34"/>
      <c r="PI259" s="34"/>
      <c r="PJ259" s="34"/>
      <c r="PK259" s="34"/>
      <c r="PL259" s="34"/>
      <c r="PM259" s="34"/>
      <c r="PN259" s="34"/>
      <c r="PO259" s="34"/>
      <c r="PP259" s="34"/>
      <c r="PQ259" s="34"/>
      <c r="PR259" s="34"/>
      <c r="PS259" s="34"/>
      <c r="PT259" s="34"/>
      <c r="PU259" s="34"/>
      <c r="PV259" s="34"/>
      <c r="PW259" s="34"/>
      <c r="PX259" s="34"/>
      <c r="PY259" s="34"/>
      <c r="PZ259" s="34"/>
      <c r="QA259" s="34"/>
      <c r="QB259" s="34"/>
      <c r="QC259" s="34"/>
      <c r="QD259" s="34"/>
      <c r="QE259" s="34"/>
      <c r="QF259" s="34"/>
      <c r="QG259" s="34"/>
      <c r="QH259" s="34"/>
      <c r="QI259" s="34"/>
      <c r="QJ259" s="34"/>
      <c r="QK259" s="34"/>
      <c r="QL259" s="34"/>
      <c r="QM259" s="34"/>
      <c r="QN259" s="34"/>
      <c r="QO259" s="34"/>
      <c r="QP259" s="34"/>
      <c r="QQ259" s="34"/>
      <c r="QR259" s="34"/>
      <c r="QS259" s="34"/>
      <c r="QT259" s="34"/>
      <c r="QU259" s="34"/>
      <c r="QV259" s="34"/>
      <c r="QW259" s="34"/>
      <c r="QX259" s="34"/>
      <c r="QY259" s="34"/>
      <c r="QZ259" s="34"/>
      <c r="RA259" s="34"/>
      <c r="RB259" s="34"/>
      <c r="RC259" s="34"/>
      <c r="RD259" s="34"/>
      <c r="RE259" s="34"/>
      <c r="RF259" s="34"/>
      <c r="RG259" s="34"/>
      <c r="RH259" s="34"/>
      <c r="RI259" s="34"/>
      <c r="RJ259" s="34"/>
      <c r="RK259" s="34"/>
      <c r="RL259" s="34"/>
      <c r="RM259" s="34"/>
      <c r="RN259" s="34"/>
      <c r="RO259" s="34"/>
      <c r="RP259" s="34"/>
      <c r="RQ259" s="34"/>
      <c r="RR259" s="34"/>
      <c r="RS259" s="34"/>
      <c r="RT259" s="34"/>
      <c r="RU259" s="34"/>
      <c r="RV259" s="34"/>
      <c r="RW259" s="34"/>
      <c r="RX259" s="34"/>
      <c r="RY259" s="34"/>
      <c r="RZ259" s="34"/>
      <c r="SA259" s="34"/>
      <c r="SB259" s="34"/>
      <c r="SC259" s="34"/>
      <c r="SD259" s="34"/>
      <c r="SE259" s="34"/>
      <c r="SF259" s="34"/>
      <c r="SG259" s="34"/>
      <c r="SH259" s="34"/>
      <c r="SI259" s="34"/>
      <c r="SJ259" s="34"/>
      <c r="SK259" s="34"/>
      <c r="SL259" s="34"/>
      <c r="SM259" s="34"/>
      <c r="SN259" s="34"/>
      <c r="SO259" s="34"/>
      <c r="SP259" s="34"/>
      <c r="SQ259" s="34"/>
      <c r="SR259" s="34"/>
      <c r="SS259" s="34"/>
      <c r="ST259" s="34"/>
      <c r="SU259" s="34"/>
      <c r="SV259" s="34"/>
      <c r="SW259" s="34"/>
      <c r="SX259" s="34"/>
      <c r="SY259" s="34"/>
      <c r="SZ259" s="34"/>
      <c r="TA259" s="34"/>
      <c r="TB259" s="34"/>
      <c r="TC259" s="34"/>
      <c r="TD259" s="34"/>
      <c r="TE259" s="34"/>
      <c r="TF259" s="34"/>
      <c r="TG259" s="34"/>
      <c r="TH259" s="34"/>
      <c r="TI259" s="34"/>
      <c r="TJ259" s="34"/>
      <c r="TK259" s="34"/>
      <c r="TL259" s="34"/>
      <c r="TM259" s="34"/>
      <c r="TN259" s="34"/>
      <c r="TO259" s="34"/>
      <c r="TP259" s="34"/>
      <c r="TQ259" s="34"/>
      <c r="TR259" s="34"/>
      <c r="TS259" s="34"/>
      <c r="TT259" s="34"/>
      <c r="TU259" s="34"/>
      <c r="TV259" s="34"/>
      <c r="TW259" s="34"/>
      <c r="TX259" s="34"/>
      <c r="TY259" s="34"/>
      <c r="TZ259" s="34"/>
      <c r="UA259" s="34"/>
      <c r="UB259" s="34"/>
      <c r="UC259" s="34"/>
      <c r="UD259" s="34"/>
      <c r="UE259" s="34"/>
      <c r="UF259" s="34"/>
      <c r="UG259" s="34"/>
      <c r="UH259" s="34"/>
      <c r="UI259" s="34"/>
      <c r="UJ259" s="34"/>
      <c r="UK259" s="34"/>
      <c r="UL259" s="34"/>
      <c r="UM259" s="34"/>
      <c r="UN259" s="34"/>
      <c r="UO259" s="34"/>
      <c r="UP259" s="34"/>
      <c r="UQ259" s="34"/>
      <c r="UR259" s="34"/>
      <c r="US259" s="34"/>
      <c r="UT259" s="34"/>
      <c r="UU259" s="34"/>
      <c r="UV259" s="34"/>
      <c r="UW259" s="34"/>
      <c r="UX259" s="34"/>
      <c r="UY259" s="34"/>
      <c r="UZ259" s="34"/>
      <c r="VA259" s="34"/>
      <c r="VB259" s="34"/>
      <c r="VC259" s="34"/>
      <c r="VD259" s="34"/>
      <c r="VE259" s="34"/>
      <c r="VF259" s="34"/>
      <c r="VG259" s="34"/>
      <c r="VH259" s="34"/>
      <c r="VI259" s="34"/>
      <c r="VJ259" s="34"/>
      <c r="VK259" s="34"/>
      <c r="VL259" s="34"/>
      <c r="VM259" s="34"/>
      <c r="VN259" s="34"/>
      <c r="VO259" s="34"/>
      <c r="VP259" s="34"/>
      <c r="VQ259" s="34"/>
      <c r="VR259" s="34"/>
      <c r="VS259" s="34"/>
      <c r="VT259" s="34"/>
      <c r="VU259" s="34"/>
      <c r="VV259" s="34"/>
      <c r="VW259" s="34"/>
      <c r="VX259" s="34"/>
      <c r="VY259" s="34"/>
      <c r="VZ259" s="34"/>
      <c r="WA259" s="34"/>
      <c r="WB259" s="34"/>
      <c r="WC259" s="34"/>
      <c r="WD259" s="34"/>
      <c r="WE259" s="34"/>
      <c r="WF259" s="34"/>
      <c r="WG259" s="34"/>
      <c r="WH259" s="34"/>
      <c r="WI259" s="34"/>
      <c r="WJ259" s="34"/>
      <c r="WK259" s="34"/>
      <c r="WL259" s="34"/>
      <c r="WM259" s="34"/>
      <c r="WN259" s="34"/>
      <c r="WO259" s="34"/>
      <c r="WP259" s="34"/>
      <c r="WQ259" s="34"/>
      <c r="WR259" s="34"/>
      <c r="WS259" s="34"/>
      <c r="WT259" s="34"/>
      <c r="WU259" s="34"/>
      <c r="WV259" s="34"/>
      <c r="WW259" s="34"/>
      <c r="WX259" s="34"/>
      <c r="WY259" s="34"/>
      <c r="WZ259" s="34"/>
      <c r="XA259" s="34"/>
      <c r="XB259" s="34"/>
      <c r="XC259" s="34"/>
      <c r="XD259" s="34"/>
      <c r="XE259" s="34"/>
      <c r="XF259" s="34"/>
      <c r="XG259" s="34"/>
      <c r="XH259" s="34"/>
      <c r="XI259" s="34"/>
      <c r="XJ259" s="34"/>
      <c r="XK259" s="34"/>
      <c r="XL259" s="34"/>
      <c r="XM259" s="34"/>
      <c r="XN259" s="34"/>
      <c r="XO259" s="34"/>
      <c r="XP259" s="34"/>
      <c r="XQ259" s="34"/>
      <c r="XR259" s="34"/>
      <c r="XS259" s="34"/>
      <c r="XT259" s="34"/>
      <c r="XU259" s="34"/>
      <c r="XV259" s="34"/>
      <c r="XW259" s="34"/>
      <c r="XX259" s="34"/>
      <c r="XY259" s="34"/>
      <c r="XZ259" s="34"/>
      <c r="YA259" s="34"/>
      <c r="YB259" s="34"/>
      <c r="YC259" s="34"/>
      <c r="YD259" s="34"/>
      <c r="YE259" s="34"/>
      <c r="YF259" s="34"/>
      <c r="YG259" s="34"/>
      <c r="YH259" s="34"/>
      <c r="YI259" s="34"/>
      <c r="YJ259" s="34"/>
      <c r="YK259" s="34"/>
      <c r="YL259" s="34"/>
      <c r="YM259" s="34"/>
      <c r="YN259" s="34"/>
      <c r="YO259" s="34"/>
      <c r="YP259" s="34"/>
      <c r="YQ259" s="34"/>
      <c r="YR259" s="34"/>
      <c r="YS259" s="34"/>
      <c r="YT259" s="34"/>
      <c r="YU259" s="34"/>
      <c r="YV259" s="34"/>
      <c r="YW259" s="34"/>
      <c r="YX259" s="34"/>
      <c r="YY259" s="34"/>
      <c r="YZ259" s="34"/>
      <c r="ZA259" s="34"/>
      <c r="ZB259" s="34"/>
      <c r="ZC259" s="34"/>
      <c r="ZD259" s="34"/>
      <c r="ZE259" s="34"/>
      <c r="ZF259" s="34"/>
      <c r="ZG259" s="34"/>
      <c r="ZH259" s="34"/>
      <c r="ZI259" s="34"/>
      <c r="ZJ259" s="34"/>
      <c r="ZK259" s="34"/>
      <c r="ZL259" s="34"/>
      <c r="ZM259" s="34"/>
      <c r="ZN259" s="34"/>
      <c r="ZO259" s="34"/>
      <c r="ZP259" s="34"/>
      <c r="ZQ259" s="34"/>
      <c r="ZR259" s="34"/>
      <c r="ZS259" s="34"/>
      <c r="ZT259" s="34"/>
      <c r="ZU259" s="34"/>
      <c r="ZV259" s="34"/>
      <c r="ZW259" s="34"/>
      <c r="ZX259" s="34"/>
      <c r="ZY259" s="34"/>
      <c r="ZZ259" s="34"/>
      <c r="AAA259" s="34"/>
      <c r="AAB259" s="34"/>
      <c r="AAC259" s="34"/>
      <c r="AAD259" s="34"/>
      <c r="AAE259" s="34"/>
      <c r="AAF259" s="34"/>
      <c r="AAG259" s="34"/>
      <c r="AAH259" s="34"/>
      <c r="AAI259" s="34"/>
      <c r="AAJ259" s="34"/>
      <c r="AAK259" s="34"/>
      <c r="AAL259" s="34"/>
      <c r="AAM259" s="34"/>
      <c r="AAN259" s="34"/>
      <c r="AAO259" s="34"/>
      <c r="AAP259" s="34"/>
      <c r="AAQ259" s="34"/>
      <c r="AAR259" s="34"/>
      <c r="AAS259" s="34"/>
      <c r="AAT259" s="34"/>
      <c r="AAU259" s="34"/>
      <c r="AAV259" s="34"/>
      <c r="AAW259" s="34"/>
      <c r="AAX259" s="34"/>
      <c r="AAY259" s="34"/>
      <c r="AAZ259" s="34"/>
      <c r="ABA259" s="34"/>
      <c r="ABB259" s="34"/>
      <c r="ABC259" s="34"/>
      <c r="ABD259" s="34"/>
      <c r="ABE259" s="34"/>
      <c r="ABF259" s="34"/>
      <c r="ABG259" s="34"/>
      <c r="ABH259" s="34"/>
      <c r="ABI259" s="34"/>
      <c r="ABJ259" s="34"/>
      <c r="ABK259" s="34"/>
      <c r="ABL259" s="34"/>
      <c r="ABM259" s="34"/>
      <c r="ABN259" s="34"/>
      <c r="ABO259" s="34"/>
      <c r="ABP259" s="34"/>
      <c r="ABQ259" s="34"/>
      <c r="ABR259" s="34"/>
      <c r="ABS259" s="34"/>
      <c r="ABT259" s="34"/>
      <c r="ABU259" s="34"/>
      <c r="ABV259" s="34"/>
      <c r="ABW259" s="34"/>
      <c r="ABX259" s="34"/>
      <c r="ABY259" s="34"/>
      <c r="ABZ259" s="34"/>
      <c r="ACA259" s="34"/>
      <c r="ACB259" s="34"/>
      <c r="ACC259" s="34"/>
      <c r="ACD259" s="34"/>
      <c r="ACE259" s="34"/>
      <c r="ACF259" s="34"/>
      <c r="ACG259" s="34"/>
      <c r="ACH259" s="34"/>
      <c r="ACI259" s="34"/>
      <c r="ACJ259" s="34"/>
      <c r="ACK259" s="34"/>
      <c r="ACL259" s="34"/>
      <c r="ACM259" s="34"/>
      <c r="ACN259" s="34"/>
      <c r="ACO259" s="34"/>
      <c r="ACP259" s="34"/>
      <c r="ACQ259" s="34"/>
      <c r="ACR259" s="34"/>
      <c r="ACS259" s="34"/>
      <c r="ACT259" s="34"/>
      <c r="ACU259" s="34"/>
      <c r="ACV259" s="34"/>
      <c r="ACW259" s="34"/>
      <c r="ACX259" s="34"/>
      <c r="ACY259" s="34"/>
      <c r="ACZ259" s="34"/>
      <c r="ADA259" s="34"/>
      <c r="ADB259" s="34"/>
      <c r="ADC259" s="34"/>
      <c r="ADD259" s="34"/>
      <c r="ADE259" s="34"/>
      <c r="ADF259" s="34"/>
      <c r="ADG259" s="34"/>
      <c r="ADH259" s="34"/>
      <c r="ADI259" s="34"/>
      <c r="ADJ259" s="34"/>
      <c r="ADK259" s="34"/>
      <c r="ADL259" s="34"/>
      <c r="ADM259" s="34"/>
      <c r="ADN259" s="34"/>
      <c r="ADO259" s="34"/>
      <c r="ADP259" s="34"/>
      <c r="ADQ259" s="34"/>
      <c r="ADR259" s="34"/>
      <c r="ADS259" s="34"/>
      <c r="ADT259" s="34"/>
      <c r="ADU259" s="34"/>
      <c r="ADV259" s="34"/>
      <c r="ADW259" s="34"/>
      <c r="ADX259" s="34"/>
      <c r="ADY259" s="34"/>
      <c r="ADZ259" s="34"/>
      <c r="AEA259" s="34"/>
      <c r="AEB259" s="34"/>
      <c r="AEC259" s="34"/>
      <c r="AED259" s="34"/>
      <c r="AEE259" s="34"/>
      <c r="AEF259" s="34"/>
      <c r="AEG259" s="34"/>
      <c r="AEH259" s="34"/>
      <c r="AEI259" s="34"/>
      <c r="AEJ259" s="34"/>
      <c r="AEK259" s="34"/>
      <c r="AEL259" s="34"/>
      <c r="AEM259" s="34"/>
      <c r="AEN259" s="34"/>
      <c r="AEO259" s="34"/>
      <c r="AEP259" s="34"/>
      <c r="AEQ259" s="34"/>
      <c r="AER259" s="34"/>
      <c r="AES259" s="34"/>
      <c r="AET259" s="34"/>
      <c r="AEU259" s="34"/>
      <c r="AEV259" s="34"/>
      <c r="AEW259" s="34"/>
      <c r="AEX259" s="34"/>
      <c r="AEY259" s="34"/>
      <c r="AEZ259" s="34"/>
      <c r="AFA259" s="34"/>
      <c r="AFB259" s="34"/>
      <c r="AFC259" s="34"/>
      <c r="AFD259" s="34"/>
      <c r="AFE259" s="34"/>
      <c r="AFF259" s="34"/>
      <c r="AFG259" s="34"/>
      <c r="AFH259" s="34"/>
      <c r="AFI259" s="34"/>
      <c r="AFJ259" s="34"/>
      <c r="AFK259" s="34"/>
      <c r="AFL259" s="34"/>
      <c r="AFM259" s="34"/>
      <c r="AFN259" s="34"/>
      <c r="AFO259" s="34"/>
      <c r="AFP259" s="34"/>
      <c r="AFQ259" s="34"/>
      <c r="AFR259" s="34"/>
      <c r="AFS259" s="34"/>
      <c r="AFT259" s="34"/>
      <c r="AFU259" s="34"/>
      <c r="AFV259" s="34"/>
      <c r="AFW259" s="34"/>
      <c r="AFX259" s="34"/>
      <c r="AFY259" s="34"/>
      <c r="AFZ259" s="34"/>
      <c r="AGA259" s="34"/>
      <c r="AGB259" s="34"/>
      <c r="AGC259" s="34"/>
      <c r="AGD259" s="34"/>
      <c r="AGE259" s="34"/>
      <c r="AGF259" s="34"/>
      <c r="AGG259" s="34"/>
      <c r="AGH259" s="34"/>
      <c r="AGI259" s="34"/>
      <c r="AGJ259" s="34"/>
      <c r="AGK259" s="34"/>
      <c r="AGL259" s="34"/>
      <c r="AGM259" s="34"/>
      <c r="AGN259" s="34"/>
      <c r="AGO259" s="34"/>
      <c r="AGP259" s="34"/>
      <c r="AGQ259" s="34"/>
      <c r="AGR259" s="34"/>
      <c r="AGS259" s="34"/>
      <c r="AGT259" s="34"/>
      <c r="AGU259" s="34"/>
      <c r="AGV259" s="34"/>
      <c r="AGW259" s="34"/>
      <c r="AGX259" s="34"/>
      <c r="AGY259" s="34"/>
      <c r="AGZ259" s="34"/>
      <c r="AHA259" s="34"/>
      <c r="AHB259" s="34"/>
      <c r="AHC259" s="34"/>
      <c r="AHD259" s="34"/>
      <c r="AHE259" s="34"/>
      <c r="AHF259" s="34"/>
      <c r="AHG259" s="34"/>
      <c r="AHH259" s="34"/>
      <c r="AHI259" s="34"/>
      <c r="AHJ259" s="34"/>
      <c r="AHK259" s="34"/>
      <c r="AHL259" s="34"/>
      <c r="AHM259" s="34"/>
      <c r="AHN259" s="34"/>
      <c r="AHO259" s="34"/>
      <c r="AHP259" s="34"/>
      <c r="AHQ259" s="34"/>
      <c r="AHR259" s="34"/>
      <c r="AHS259" s="34"/>
      <c r="AHT259" s="34"/>
      <c r="AHU259" s="34"/>
      <c r="AHV259" s="34"/>
      <c r="AHW259" s="34"/>
      <c r="AHX259" s="34"/>
      <c r="AHY259" s="34"/>
      <c r="AHZ259" s="34"/>
      <c r="AIA259" s="34"/>
      <c r="AIB259" s="34"/>
      <c r="AIC259" s="34"/>
      <c r="AID259" s="34"/>
      <c r="AIE259" s="34"/>
      <c r="AIF259" s="34"/>
      <c r="AIG259" s="34"/>
      <c r="AIH259" s="34"/>
      <c r="AII259" s="34"/>
      <c r="AIJ259" s="34"/>
      <c r="AIK259" s="34"/>
      <c r="AIL259" s="34"/>
      <c r="AIM259" s="34"/>
      <c r="AIN259" s="34"/>
      <c r="AIO259" s="34"/>
      <c r="AIP259" s="34"/>
      <c r="AIQ259" s="34"/>
      <c r="AIR259" s="34"/>
      <c r="AIS259" s="34"/>
      <c r="AIT259" s="34"/>
      <c r="AIU259" s="34"/>
      <c r="AIV259" s="34"/>
      <c r="AIW259" s="34"/>
      <c r="AIX259" s="34"/>
      <c r="AIY259" s="34"/>
      <c r="AIZ259" s="34"/>
      <c r="AJA259" s="34"/>
      <c r="AJB259" s="34"/>
      <c r="AJC259" s="34"/>
      <c r="AJD259" s="34"/>
      <c r="AJE259" s="34"/>
      <c r="AJF259" s="34"/>
      <c r="AJG259" s="34"/>
      <c r="AJH259" s="34"/>
      <c r="AJI259" s="34"/>
      <c r="AJJ259" s="34"/>
      <c r="AJK259" s="34"/>
      <c r="AJL259" s="34"/>
      <c r="AJM259" s="34"/>
      <c r="AJN259" s="34"/>
      <c r="AJO259" s="34"/>
      <c r="AJP259" s="34"/>
      <c r="AJQ259" s="34"/>
      <c r="AJR259" s="34"/>
      <c r="AJS259" s="34"/>
      <c r="AJT259" s="34"/>
      <c r="AJU259" s="34"/>
      <c r="AJV259" s="34"/>
      <c r="AJW259" s="34"/>
      <c r="AJX259" s="34"/>
      <c r="AJY259" s="34"/>
      <c r="AJZ259" s="34"/>
      <c r="AKA259" s="34"/>
      <c r="AKB259" s="34"/>
      <c r="AKC259" s="34"/>
      <c r="AKD259" s="34"/>
      <c r="AKE259" s="34"/>
      <c r="AKF259" s="34"/>
      <c r="AKG259" s="34"/>
      <c r="AKH259" s="34"/>
      <c r="AKI259" s="34"/>
      <c r="AKJ259" s="34"/>
      <c r="AKK259" s="34"/>
      <c r="AKL259" s="34"/>
      <c r="AKM259" s="34"/>
      <c r="AKN259" s="34"/>
      <c r="AKO259" s="34"/>
      <c r="AKP259" s="34"/>
      <c r="AKQ259" s="34"/>
      <c r="AKR259" s="34"/>
      <c r="AKS259" s="34"/>
      <c r="AKT259" s="34"/>
      <c r="AKU259" s="34"/>
      <c r="AKV259" s="34"/>
      <c r="AKW259" s="34"/>
      <c r="AKX259" s="34"/>
      <c r="AKY259" s="34"/>
      <c r="AKZ259" s="34"/>
      <c r="ALA259" s="34"/>
      <c r="ALB259" s="34"/>
      <c r="ALC259" s="34"/>
      <c r="ALD259" s="34"/>
      <c r="ALE259" s="34"/>
      <c r="ALF259" s="34"/>
      <c r="ALG259" s="34"/>
      <c r="ALH259" s="34"/>
      <c r="ALI259" s="34"/>
      <c r="ALJ259" s="34"/>
      <c r="ALK259" s="34"/>
      <c r="ALL259" s="34"/>
      <c r="ALM259" s="34"/>
      <c r="ALN259" s="34"/>
      <c r="ALO259" s="34"/>
      <c r="ALP259" s="34"/>
      <c r="ALQ259" s="34"/>
      <c r="ALR259" s="34"/>
      <c r="ALS259" s="34"/>
      <c r="ALT259" s="34"/>
      <c r="ALU259" s="34"/>
      <c r="ALV259" s="34"/>
      <c r="ALW259" s="34"/>
      <c r="ALX259" s="34"/>
      <c r="ALY259" s="34"/>
      <c r="ALZ259" s="34"/>
      <c r="AMA259" s="34"/>
      <c r="AMB259" s="34"/>
      <c r="AMC259" s="34"/>
      <c r="AMD259" s="34"/>
      <c r="AME259" s="34"/>
      <c r="AMF259" s="34"/>
      <c r="AMG259" s="34"/>
      <c r="AMH259" s="34"/>
      <c r="AMI259" s="34"/>
      <c r="AMJ259" s="34"/>
      <c r="AMK259" s="34"/>
      <c r="AML259" s="34"/>
      <c r="AMM259" s="34"/>
      <c r="AMN259" s="34"/>
      <c r="AMO259" s="34"/>
      <c r="AMP259" s="34"/>
      <c r="AMQ259" s="34"/>
      <c r="AMR259" s="34"/>
      <c r="AMS259" s="34"/>
      <c r="AMT259" s="34"/>
      <c r="AMU259" s="34"/>
      <c r="AMV259" s="34"/>
      <c r="AMW259" s="34"/>
      <c r="AMX259" s="34"/>
      <c r="AMY259" s="34"/>
      <c r="AMZ259" s="34"/>
      <c r="ANA259" s="34"/>
      <c r="ANB259" s="34"/>
      <c r="ANC259" s="34"/>
      <c r="AND259" s="34"/>
      <c r="ANE259" s="34"/>
      <c r="ANF259" s="34"/>
      <c r="ANG259" s="34"/>
      <c r="ANH259" s="34"/>
      <c r="ANI259" s="34"/>
      <c r="ANJ259" s="34"/>
      <c r="ANK259" s="34"/>
      <c r="ANL259" s="34"/>
      <c r="ANM259" s="34"/>
      <c r="ANN259" s="34"/>
      <c r="ANO259" s="34"/>
      <c r="ANP259" s="34"/>
      <c r="ANQ259" s="34"/>
      <c r="ANR259" s="34"/>
      <c r="ANS259" s="34"/>
      <c r="ANT259" s="34"/>
      <c r="ANU259" s="34"/>
      <c r="ANV259" s="34"/>
      <c r="ANW259" s="34"/>
      <c r="ANX259" s="34"/>
      <c r="ANY259" s="34"/>
      <c r="ANZ259" s="34"/>
      <c r="AOA259" s="34"/>
      <c r="AOB259" s="34"/>
      <c r="AOC259" s="34"/>
      <c r="AOD259" s="34"/>
      <c r="AOE259" s="34"/>
      <c r="AOF259" s="34"/>
      <c r="AOG259" s="34"/>
      <c r="AOH259" s="34"/>
      <c r="AOI259" s="34"/>
      <c r="AOJ259" s="34"/>
      <c r="AOK259" s="34"/>
      <c r="AOL259" s="34"/>
      <c r="AOM259" s="34"/>
      <c r="AON259" s="34"/>
      <c r="AOO259" s="34"/>
      <c r="AOP259" s="34"/>
      <c r="AOQ259" s="34"/>
      <c r="AOR259" s="34"/>
      <c r="AOS259" s="34"/>
      <c r="AOT259" s="34"/>
      <c r="AOU259" s="34"/>
      <c r="AOV259" s="34"/>
      <c r="AOW259" s="34"/>
      <c r="AOX259" s="34"/>
      <c r="AOY259" s="34"/>
      <c r="AOZ259" s="34"/>
      <c r="APA259" s="34"/>
      <c r="APB259" s="34"/>
      <c r="APC259" s="34"/>
      <c r="APD259" s="34"/>
      <c r="APE259" s="34"/>
      <c r="APF259" s="34"/>
      <c r="APG259" s="34"/>
      <c r="APH259" s="34"/>
      <c r="API259" s="34"/>
      <c r="APJ259" s="34"/>
      <c r="APK259" s="34"/>
      <c r="APL259" s="34"/>
      <c r="APM259" s="34"/>
      <c r="APN259" s="34"/>
      <c r="APO259" s="34"/>
      <c r="APP259" s="34"/>
      <c r="APQ259" s="34"/>
      <c r="APR259" s="34"/>
      <c r="APS259" s="34"/>
      <c r="APT259" s="34"/>
      <c r="APU259" s="34"/>
      <c r="APV259" s="34"/>
      <c r="APW259" s="34"/>
      <c r="APX259" s="34"/>
      <c r="APY259" s="34"/>
      <c r="APZ259" s="34"/>
      <c r="AQA259" s="34"/>
      <c r="AQB259" s="34"/>
      <c r="AQC259" s="34"/>
      <c r="AQD259" s="34"/>
      <c r="AQE259" s="34"/>
      <c r="AQF259" s="34"/>
      <c r="AQG259" s="34"/>
      <c r="AQH259" s="34"/>
      <c r="AQI259" s="34"/>
      <c r="AQJ259" s="34"/>
      <c r="AQK259" s="34"/>
      <c r="AQL259" s="34"/>
      <c r="AQM259" s="34"/>
      <c r="AQN259" s="34"/>
      <c r="AQO259" s="34"/>
      <c r="AQP259" s="34"/>
      <c r="AQQ259" s="34"/>
      <c r="AQR259" s="34"/>
      <c r="AQS259" s="34"/>
      <c r="AQT259" s="34"/>
      <c r="AQU259" s="34"/>
      <c r="AQV259" s="34"/>
      <c r="AQW259" s="34"/>
      <c r="AQX259" s="34"/>
      <c r="AQY259" s="34"/>
      <c r="AQZ259" s="34"/>
      <c r="ARA259" s="34"/>
      <c r="ARB259" s="34"/>
      <c r="ARC259" s="34"/>
      <c r="ARD259" s="34"/>
      <c r="ARE259" s="34"/>
      <c r="ARF259" s="34"/>
      <c r="ARG259" s="34"/>
      <c r="ARH259" s="34"/>
      <c r="ARI259" s="34"/>
      <c r="ARJ259" s="34"/>
      <c r="ARK259" s="34"/>
      <c r="ARL259" s="34"/>
      <c r="ARM259" s="34"/>
      <c r="ARN259" s="34"/>
      <c r="ARO259" s="34"/>
      <c r="ARP259" s="34"/>
      <c r="ARQ259" s="34"/>
      <c r="ARR259" s="34"/>
      <c r="ARS259" s="34"/>
      <c r="ART259" s="34"/>
      <c r="ARU259" s="34"/>
      <c r="ARV259" s="34"/>
      <c r="ARW259" s="34"/>
      <c r="ARX259" s="34"/>
      <c r="ARY259" s="34"/>
      <c r="ARZ259" s="34"/>
      <c r="ASA259" s="34"/>
      <c r="ASB259" s="34"/>
      <c r="ASC259" s="34"/>
      <c r="ASD259" s="34"/>
      <c r="ASE259" s="34"/>
      <c r="ASF259" s="34"/>
      <c r="ASG259" s="34"/>
      <c r="ASH259" s="34"/>
      <c r="ASI259" s="34"/>
      <c r="ASJ259" s="34"/>
      <c r="ASK259" s="34"/>
      <c r="ASL259" s="34"/>
      <c r="ASM259" s="34"/>
      <c r="ASN259" s="34"/>
      <c r="ASO259" s="34"/>
      <c r="ASP259" s="34"/>
      <c r="ASQ259" s="34"/>
      <c r="ASR259" s="34"/>
      <c r="ASS259" s="34"/>
      <c r="AST259" s="34"/>
      <c r="ASU259" s="34"/>
      <c r="ASV259" s="34"/>
      <c r="ASW259" s="34"/>
      <c r="ASX259" s="34"/>
      <c r="ASY259" s="34"/>
      <c r="ASZ259" s="34"/>
      <c r="ATA259" s="34"/>
      <c r="ATB259" s="34"/>
      <c r="ATC259" s="34"/>
      <c r="ATD259" s="34"/>
      <c r="ATE259" s="34"/>
      <c r="ATF259" s="34"/>
      <c r="ATG259" s="34"/>
      <c r="ATH259" s="34"/>
      <c r="ATI259" s="34"/>
      <c r="ATJ259" s="34"/>
      <c r="ATK259" s="34"/>
      <c r="ATL259" s="34"/>
      <c r="ATM259" s="34"/>
      <c r="ATN259" s="34"/>
      <c r="ATO259" s="34"/>
      <c r="ATP259" s="34"/>
      <c r="ATQ259" s="34"/>
      <c r="ATR259" s="34"/>
      <c r="ATS259" s="34"/>
      <c r="ATT259" s="34"/>
      <c r="ATU259" s="34"/>
      <c r="ATV259" s="34"/>
      <c r="ATW259" s="34"/>
      <c r="ATX259" s="34"/>
      <c r="ATY259" s="34"/>
      <c r="ATZ259" s="34"/>
      <c r="AUA259" s="34"/>
      <c r="AUB259" s="34"/>
      <c r="AUC259" s="34"/>
      <c r="AUD259" s="34"/>
      <c r="AUE259" s="34"/>
      <c r="AUF259" s="34"/>
      <c r="AUG259" s="34"/>
      <c r="AUH259" s="34"/>
      <c r="AUI259" s="34"/>
      <c r="AUJ259" s="34"/>
      <c r="AUK259" s="34"/>
      <c r="AUL259" s="34"/>
      <c r="AUM259" s="34"/>
      <c r="AUN259" s="34"/>
      <c r="AUO259" s="34"/>
      <c r="AUP259" s="34"/>
      <c r="AUQ259" s="34"/>
      <c r="AUR259" s="34"/>
      <c r="AUS259" s="34"/>
      <c r="AUT259" s="34"/>
      <c r="AUU259" s="34"/>
      <c r="AUV259" s="34"/>
      <c r="AUW259" s="34"/>
      <c r="AUX259" s="34"/>
      <c r="AUY259" s="34"/>
      <c r="AUZ259" s="34"/>
      <c r="AVA259" s="34"/>
      <c r="AVB259" s="34"/>
      <c r="AVC259" s="34"/>
      <c r="AVD259" s="34"/>
      <c r="AVE259" s="34"/>
      <c r="AVF259" s="34"/>
      <c r="AVG259" s="34"/>
      <c r="AVH259" s="34"/>
      <c r="AVI259" s="34"/>
      <c r="AVJ259" s="34"/>
      <c r="AVK259" s="34"/>
      <c r="AVL259" s="34"/>
      <c r="AVM259" s="34"/>
      <c r="AVN259" s="34"/>
      <c r="AVO259" s="34"/>
      <c r="AVP259" s="34"/>
      <c r="AVQ259" s="34"/>
      <c r="AVR259" s="34"/>
      <c r="AVS259" s="34"/>
      <c r="AVT259" s="34"/>
      <c r="AVU259" s="34"/>
      <c r="AVV259" s="34"/>
      <c r="AVW259" s="34"/>
      <c r="AVX259" s="34"/>
      <c r="AVY259" s="34"/>
      <c r="AVZ259" s="34"/>
      <c r="AWA259" s="34"/>
      <c r="AWB259" s="34"/>
      <c r="AWC259" s="34"/>
      <c r="AWD259" s="34"/>
      <c r="AWE259" s="34"/>
      <c r="AWF259" s="34"/>
      <c r="AWG259" s="34"/>
      <c r="AWH259" s="34"/>
      <c r="AWI259" s="34"/>
      <c r="AWJ259" s="34"/>
      <c r="AWK259" s="34"/>
      <c r="AWL259" s="34"/>
      <c r="AWM259" s="34"/>
      <c r="AWN259" s="34"/>
      <c r="AWO259" s="34"/>
      <c r="AWP259" s="34"/>
      <c r="AWQ259" s="34"/>
      <c r="AWR259" s="34"/>
      <c r="AWS259" s="34"/>
      <c r="AWT259" s="34"/>
      <c r="AWU259" s="34"/>
      <c r="AWV259" s="34"/>
      <c r="AWW259" s="34"/>
      <c r="AWX259" s="34"/>
      <c r="AWY259" s="34"/>
      <c r="AWZ259" s="34"/>
      <c r="AXA259" s="34"/>
      <c r="AXB259" s="34"/>
      <c r="AXC259" s="34"/>
      <c r="AXD259" s="34"/>
      <c r="AXE259" s="34"/>
      <c r="AXF259" s="34"/>
      <c r="AXG259" s="34"/>
      <c r="AXH259" s="34"/>
      <c r="AXI259" s="34"/>
      <c r="AXJ259" s="34"/>
      <c r="AXK259" s="34"/>
      <c r="AXL259" s="34"/>
      <c r="AXM259" s="34"/>
      <c r="AXN259" s="34"/>
      <c r="AXO259" s="34"/>
      <c r="AXP259" s="34"/>
      <c r="AXQ259" s="34"/>
      <c r="AXR259" s="34"/>
      <c r="AXS259" s="34"/>
      <c r="AXT259" s="34"/>
      <c r="AXU259" s="34"/>
      <c r="AXV259" s="34"/>
      <c r="AXW259" s="34"/>
      <c r="AXX259" s="34"/>
      <c r="AXY259" s="34"/>
      <c r="AXZ259" s="34"/>
      <c r="AYA259" s="34"/>
      <c r="AYB259" s="34"/>
      <c r="AYC259" s="34"/>
      <c r="AYD259" s="34"/>
      <c r="AYE259" s="34"/>
      <c r="AYF259" s="34"/>
      <c r="AYG259" s="34"/>
      <c r="AYH259" s="34"/>
      <c r="AYI259" s="34"/>
      <c r="AYJ259" s="34"/>
      <c r="AYK259" s="34"/>
      <c r="AYL259" s="34"/>
      <c r="AYM259" s="34"/>
      <c r="AYN259" s="34"/>
      <c r="AYO259" s="34"/>
      <c r="AYP259" s="34"/>
      <c r="AYQ259" s="34"/>
      <c r="AYR259" s="34"/>
      <c r="AYS259" s="34"/>
      <c r="AYT259" s="34"/>
      <c r="AYU259" s="34"/>
      <c r="AYV259" s="34"/>
      <c r="AYW259" s="34"/>
      <c r="AYX259" s="34"/>
      <c r="AYY259" s="34"/>
      <c r="AYZ259" s="34"/>
      <c r="AZA259" s="34"/>
      <c r="AZB259" s="34"/>
      <c r="AZC259" s="34"/>
      <c r="AZD259" s="34"/>
      <c r="AZE259" s="34"/>
      <c r="AZF259" s="34"/>
      <c r="AZG259" s="34"/>
      <c r="AZH259" s="34"/>
      <c r="AZI259" s="34"/>
      <c r="AZJ259" s="34"/>
      <c r="AZK259" s="34"/>
      <c r="AZL259" s="34"/>
      <c r="AZM259" s="34"/>
      <c r="AZN259" s="34"/>
      <c r="AZO259" s="34"/>
      <c r="AZP259" s="34"/>
      <c r="AZQ259" s="34"/>
      <c r="AZR259" s="34"/>
      <c r="AZS259" s="34"/>
      <c r="AZT259" s="34"/>
      <c r="AZU259" s="34"/>
      <c r="AZV259" s="34"/>
      <c r="AZW259" s="34"/>
      <c r="AZX259" s="34"/>
      <c r="AZY259" s="34"/>
      <c r="AZZ259" s="34"/>
      <c r="BAA259" s="34"/>
      <c r="BAB259" s="34"/>
      <c r="BAC259" s="34"/>
      <c r="BAD259" s="34"/>
      <c r="BAE259" s="34"/>
      <c r="BAF259" s="34"/>
      <c r="BAG259" s="34"/>
      <c r="BAH259" s="34"/>
      <c r="BAI259" s="34"/>
      <c r="BAJ259" s="34"/>
      <c r="BAK259" s="34"/>
      <c r="BAL259" s="34"/>
      <c r="BAM259" s="34"/>
      <c r="BAN259" s="34"/>
      <c r="BAO259" s="34"/>
      <c r="BAP259" s="34"/>
      <c r="BAQ259" s="34"/>
      <c r="BAR259" s="34"/>
      <c r="BAS259" s="34"/>
      <c r="BAT259" s="34"/>
      <c r="BAU259" s="34"/>
      <c r="BAV259" s="34"/>
      <c r="BAW259" s="34"/>
      <c r="BAX259" s="34"/>
      <c r="BAY259" s="34"/>
      <c r="BAZ259" s="34"/>
      <c r="BBA259" s="34"/>
      <c r="BBB259" s="34"/>
      <c r="BBC259" s="34"/>
      <c r="BBD259" s="34"/>
      <c r="BBE259" s="34"/>
      <c r="BBF259" s="34"/>
      <c r="BBG259" s="34"/>
      <c r="BBH259" s="34"/>
      <c r="BBI259" s="34"/>
      <c r="BBJ259" s="34"/>
      <c r="BBK259" s="34"/>
      <c r="BBL259" s="34"/>
      <c r="BBM259" s="34"/>
      <c r="BBN259" s="34"/>
      <c r="BBO259" s="34"/>
      <c r="BBP259" s="34"/>
      <c r="BBQ259" s="34"/>
      <c r="BBR259" s="34"/>
      <c r="BBS259" s="34"/>
      <c r="BBT259" s="34"/>
      <c r="BBU259" s="34"/>
      <c r="BBV259" s="34"/>
      <c r="BBW259" s="34"/>
      <c r="BBX259" s="34"/>
      <c r="BBY259" s="34"/>
      <c r="BBZ259" s="34"/>
      <c r="BCA259" s="34"/>
      <c r="BCB259" s="34"/>
      <c r="BCC259" s="34"/>
      <c r="BCD259" s="34"/>
      <c r="BCE259" s="34"/>
      <c r="BCF259" s="34"/>
      <c r="BCG259" s="34"/>
      <c r="BCH259" s="34"/>
      <c r="BCI259" s="34"/>
      <c r="BCJ259" s="34"/>
      <c r="BCK259" s="34"/>
      <c r="BCL259" s="34"/>
      <c r="BCM259" s="34"/>
      <c r="BCN259" s="34"/>
      <c r="BCO259" s="34"/>
      <c r="BCP259" s="34"/>
      <c r="BCQ259" s="34"/>
      <c r="BCR259" s="34"/>
      <c r="BCS259" s="34"/>
      <c r="BCT259" s="34"/>
      <c r="BCU259" s="34"/>
      <c r="BCV259" s="34"/>
      <c r="BCW259" s="34"/>
      <c r="BCX259" s="34"/>
      <c r="BCY259" s="34"/>
      <c r="BCZ259" s="34"/>
      <c r="BDA259" s="34"/>
      <c r="BDB259" s="34"/>
      <c r="BDC259" s="34"/>
      <c r="BDD259" s="34"/>
      <c r="BDE259" s="34"/>
      <c r="BDF259" s="34"/>
      <c r="BDG259" s="34"/>
      <c r="BDH259" s="34"/>
      <c r="BDI259" s="34"/>
      <c r="BDJ259" s="34"/>
      <c r="BDK259" s="34"/>
      <c r="BDL259" s="34"/>
      <c r="BDM259" s="34"/>
      <c r="BDN259" s="34"/>
      <c r="BDO259" s="34"/>
      <c r="BDP259" s="34"/>
      <c r="BDQ259" s="34"/>
      <c r="BDR259" s="34"/>
      <c r="BDS259" s="34"/>
      <c r="BDT259" s="34"/>
      <c r="BDU259" s="34"/>
      <c r="BDV259" s="34"/>
      <c r="BDW259" s="34"/>
      <c r="BDX259" s="34"/>
      <c r="BDY259" s="34"/>
      <c r="BDZ259" s="34"/>
      <c r="BEA259" s="34"/>
      <c r="BEB259" s="34"/>
      <c r="BEC259" s="34"/>
      <c r="BED259" s="34"/>
      <c r="BEE259" s="34"/>
      <c r="BEF259" s="34"/>
      <c r="BEG259" s="34"/>
      <c r="BEH259" s="34"/>
      <c r="BEI259" s="34"/>
      <c r="BEJ259" s="34"/>
      <c r="BEK259" s="34"/>
      <c r="BEL259" s="34"/>
      <c r="BEM259" s="34"/>
      <c r="BEN259" s="34"/>
      <c r="BEO259" s="34"/>
      <c r="BEP259" s="34"/>
      <c r="BEQ259" s="34"/>
      <c r="BER259" s="34"/>
      <c r="BES259" s="34"/>
      <c r="BET259" s="34"/>
      <c r="BEU259" s="34"/>
      <c r="BEV259" s="34"/>
      <c r="BEW259" s="34"/>
      <c r="BEX259" s="34"/>
      <c r="BEY259" s="34"/>
      <c r="BEZ259" s="34"/>
      <c r="BFA259" s="34"/>
      <c r="BFB259" s="34"/>
      <c r="BFC259" s="34"/>
      <c r="BFD259" s="34"/>
      <c r="BFE259" s="34"/>
      <c r="BFF259" s="34"/>
      <c r="BFG259" s="34"/>
      <c r="BFH259" s="34"/>
      <c r="BFI259" s="34"/>
      <c r="BFJ259" s="34"/>
      <c r="BFK259" s="34"/>
      <c r="BFL259" s="34"/>
      <c r="BFM259" s="34"/>
      <c r="BFN259" s="34"/>
      <c r="BFO259" s="34"/>
      <c r="BFP259" s="34"/>
      <c r="BFQ259" s="34"/>
      <c r="BFR259" s="34"/>
      <c r="BFS259" s="34"/>
      <c r="BFT259" s="34"/>
      <c r="BFU259" s="34"/>
      <c r="BFV259" s="34"/>
      <c r="BFW259" s="34"/>
      <c r="BFX259" s="34"/>
      <c r="BFY259" s="34"/>
      <c r="BFZ259" s="34"/>
      <c r="BGA259" s="34"/>
      <c r="BGB259" s="34"/>
      <c r="BGC259" s="34"/>
      <c r="BGD259" s="34"/>
      <c r="BGE259" s="34"/>
      <c r="BGF259" s="34"/>
      <c r="BGG259" s="34"/>
      <c r="BGH259" s="34"/>
      <c r="BGI259" s="34"/>
      <c r="BGJ259" s="34"/>
      <c r="BGK259" s="34"/>
      <c r="BGL259" s="34"/>
      <c r="BGM259" s="34"/>
      <c r="BGN259" s="34"/>
      <c r="BGO259" s="34"/>
      <c r="BGP259" s="34"/>
      <c r="BGQ259" s="34"/>
      <c r="BGR259" s="34"/>
      <c r="BGS259" s="34"/>
      <c r="BGT259" s="34"/>
      <c r="BGU259" s="34"/>
      <c r="BGV259" s="34"/>
      <c r="BGW259" s="34"/>
      <c r="BGX259" s="34"/>
      <c r="BGY259" s="34"/>
      <c r="BGZ259" s="34"/>
      <c r="BHA259" s="34"/>
      <c r="BHB259" s="34"/>
      <c r="BHC259" s="34"/>
      <c r="BHD259" s="34"/>
      <c r="BHE259" s="34"/>
      <c r="BHF259" s="34"/>
      <c r="BHG259" s="34"/>
      <c r="BHH259" s="34"/>
      <c r="BHI259" s="34"/>
      <c r="BHJ259" s="34"/>
      <c r="BHK259" s="34"/>
      <c r="BHL259" s="34"/>
      <c r="BHM259" s="34"/>
      <c r="BHN259" s="34"/>
      <c r="BHO259" s="34"/>
      <c r="BHP259" s="34"/>
      <c r="BHQ259" s="34"/>
      <c r="BHR259" s="34"/>
      <c r="BHS259" s="34"/>
      <c r="BHT259" s="34"/>
      <c r="BHU259" s="34"/>
      <c r="BHV259" s="34"/>
      <c r="BHW259" s="34"/>
      <c r="BHX259" s="34"/>
      <c r="BHY259" s="34"/>
      <c r="BHZ259" s="34"/>
      <c r="BIA259" s="34"/>
      <c r="BIB259" s="34"/>
      <c r="BIC259" s="34"/>
      <c r="BID259" s="34"/>
      <c r="BIE259" s="34"/>
      <c r="BIF259" s="34"/>
      <c r="BIG259" s="34"/>
      <c r="BIH259" s="34"/>
      <c r="BII259" s="34"/>
      <c r="BIJ259" s="34"/>
      <c r="BIK259" s="34"/>
      <c r="BIL259" s="34"/>
      <c r="BIM259" s="34"/>
      <c r="BIN259" s="34"/>
      <c r="BIO259" s="34"/>
      <c r="BIP259" s="34"/>
      <c r="BIQ259" s="34"/>
      <c r="BIR259" s="34"/>
      <c r="BIS259" s="34"/>
      <c r="BIT259" s="34"/>
      <c r="BIU259" s="34"/>
      <c r="BIV259" s="34"/>
      <c r="BIW259" s="34"/>
      <c r="BIX259" s="34"/>
      <c r="BIY259" s="34"/>
      <c r="BIZ259" s="34"/>
      <c r="BJA259" s="34"/>
      <c r="BJB259" s="34"/>
      <c r="BJC259" s="34"/>
      <c r="BJD259" s="34"/>
      <c r="BJE259" s="34"/>
      <c r="BJF259" s="34"/>
      <c r="BJG259" s="34"/>
      <c r="BJH259" s="34"/>
      <c r="BJI259" s="34"/>
      <c r="BJJ259" s="34"/>
      <c r="BJK259" s="34"/>
      <c r="BJL259" s="34"/>
      <c r="BJM259" s="34"/>
      <c r="BJN259" s="34"/>
      <c r="BJO259" s="34"/>
      <c r="BJP259" s="34"/>
      <c r="BJQ259" s="34"/>
      <c r="BJR259" s="34"/>
      <c r="BJS259" s="34"/>
      <c r="BJT259" s="34"/>
      <c r="BJU259" s="34"/>
      <c r="BJV259" s="34"/>
      <c r="BJW259" s="34"/>
      <c r="BJX259" s="34"/>
      <c r="BJY259" s="34"/>
      <c r="BJZ259" s="34"/>
      <c r="BKA259" s="34"/>
      <c r="BKB259" s="34"/>
      <c r="BKC259" s="34"/>
      <c r="BKD259" s="34"/>
      <c r="BKE259" s="34"/>
      <c r="BKF259" s="34"/>
      <c r="BKG259" s="34"/>
      <c r="BKH259" s="34"/>
      <c r="BKI259" s="34"/>
      <c r="BKJ259" s="34"/>
      <c r="BKK259" s="34"/>
      <c r="BKL259" s="34"/>
      <c r="BKM259" s="34"/>
      <c r="BKN259" s="34"/>
      <c r="BKO259" s="34"/>
      <c r="BKP259" s="34"/>
      <c r="BKQ259" s="34"/>
      <c r="BKR259" s="34"/>
      <c r="BKS259" s="34"/>
      <c r="BKT259" s="34"/>
      <c r="BKU259" s="34"/>
      <c r="BKV259" s="34"/>
      <c r="BKW259" s="34"/>
      <c r="BKX259" s="34"/>
      <c r="BKY259" s="34"/>
      <c r="BKZ259" s="34"/>
      <c r="BLA259" s="34"/>
      <c r="BLB259" s="34"/>
      <c r="BLC259" s="34"/>
      <c r="BLD259" s="34"/>
      <c r="BLE259" s="34"/>
      <c r="BLF259" s="34"/>
      <c r="BLG259" s="34"/>
      <c r="BLH259" s="34"/>
      <c r="BLI259" s="34"/>
      <c r="BLJ259" s="34"/>
      <c r="BLK259" s="34"/>
      <c r="BLL259" s="34"/>
      <c r="BLM259" s="34"/>
      <c r="BLN259" s="34"/>
      <c r="BLO259" s="34"/>
      <c r="BLP259" s="34"/>
      <c r="BLQ259" s="34"/>
      <c r="BLR259" s="34"/>
      <c r="BLS259" s="34"/>
      <c r="BLT259" s="34"/>
      <c r="BLU259" s="34"/>
      <c r="BLV259" s="34"/>
      <c r="BLW259" s="34"/>
      <c r="BLX259" s="34"/>
      <c r="BLY259" s="34"/>
      <c r="BLZ259" s="34"/>
      <c r="BMA259" s="34"/>
      <c r="BMB259" s="34"/>
      <c r="BMC259" s="34"/>
      <c r="BMD259" s="34"/>
      <c r="BME259" s="34"/>
      <c r="BMF259" s="34"/>
      <c r="BMG259" s="34"/>
      <c r="BMH259" s="34"/>
      <c r="BMI259" s="34"/>
      <c r="BMJ259" s="34"/>
      <c r="BMK259" s="34"/>
      <c r="BML259" s="34"/>
      <c r="BMM259" s="34"/>
      <c r="BMN259" s="34"/>
      <c r="BMO259" s="34"/>
      <c r="BMP259" s="34"/>
      <c r="BMQ259" s="34"/>
      <c r="BMR259" s="34"/>
      <c r="BMS259" s="34"/>
      <c r="BMT259" s="34"/>
      <c r="BMU259" s="34"/>
      <c r="BMV259" s="34"/>
      <c r="BMW259" s="34"/>
      <c r="BMX259" s="34"/>
      <c r="BMY259" s="34"/>
      <c r="BMZ259" s="34"/>
      <c r="BNA259" s="34"/>
      <c r="BNB259" s="34"/>
      <c r="BNC259" s="34"/>
      <c r="BND259" s="34"/>
      <c r="BNE259" s="34"/>
      <c r="BNF259" s="34"/>
      <c r="BNG259" s="34"/>
      <c r="BNH259" s="34"/>
      <c r="BNI259" s="34"/>
      <c r="BNJ259" s="34"/>
      <c r="BNK259" s="34"/>
      <c r="BNL259" s="34"/>
      <c r="BNM259" s="34"/>
      <c r="BNN259" s="34"/>
      <c r="BNO259" s="34"/>
      <c r="BNP259" s="34"/>
      <c r="BNQ259" s="34"/>
      <c r="BNR259" s="34"/>
      <c r="BNS259" s="34"/>
      <c r="BNT259" s="34"/>
      <c r="BNU259" s="34"/>
      <c r="BNV259" s="34"/>
      <c r="BNW259" s="34"/>
      <c r="BNX259" s="34"/>
      <c r="BNY259" s="34"/>
      <c r="BNZ259" s="34"/>
      <c r="BOA259" s="34"/>
      <c r="BOB259" s="34"/>
      <c r="BOC259" s="34"/>
      <c r="BOD259" s="34"/>
      <c r="BOE259" s="34"/>
      <c r="BOF259" s="34"/>
      <c r="BOG259" s="34"/>
      <c r="BOH259" s="34"/>
      <c r="BOI259" s="34"/>
      <c r="BOJ259" s="34"/>
      <c r="BOK259" s="34"/>
      <c r="BOL259" s="34"/>
      <c r="BOM259" s="34"/>
      <c r="BON259" s="34"/>
      <c r="BOO259" s="34"/>
      <c r="BOP259" s="34"/>
      <c r="BOQ259" s="34"/>
      <c r="BOR259" s="34"/>
      <c r="BOS259" s="34"/>
      <c r="BOT259" s="34"/>
      <c r="BOU259" s="34"/>
      <c r="BOV259" s="34"/>
      <c r="BOW259" s="34"/>
      <c r="BOX259" s="34"/>
      <c r="BOY259" s="34"/>
      <c r="BOZ259" s="34"/>
      <c r="BPA259" s="34"/>
      <c r="BPB259" s="34"/>
      <c r="BPC259" s="34"/>
      <c r="BPD259" s="34"/>
      <c r="BPE259" s="34"/>
      <c r="BPF259" s="34"/>
      <c r="BPG259" s="34"/>
      <c r="BPH259" s="34"/>
      <c r="BPI259" s="34"/>
      <c r="BPJ259" s="34"/>
      <c r="BPK259" s="34"/>
      <c r="BPL259" s="34"/>
      <c r="BPM259" s="34"/>
      <c r="BPN259" s="34"/>
      <c r="BPO259" s="34"/>
      <c r="BPP259" s="34"/>
      <c r="BPQ259" s="34"/>
      <c r="BPR259" s="34"/>
      <c r="BPS259" s="34"/>
      <c r="BPT259" s="34"/>
      <c r="BPU259" s="34"/>
      <c r="BPV259" s="34"/>
      <c r="BPW259" s="34"/>
      <c r="BPX259" s="34"/>
      <c r="BPY259" s="34"/>
      <c r="BPZ259" s="34"/>
      <c r="BQA259" s="34"/>
      <c r="BQB259" s="34"/>
      <c r="BQC259" s="34"/>
      <c r="BQD259" s="34"/>
      <c r="BQE259" s="34"/>
      <c r="BQF259" s="34"/>
      <c r="BQG259" s="34"/>
      <c r="BQH259" s="34"/>
      <c r="BQI259" s="34"/>
      <c r="BQJ259" s="34"/>
      <c r="BQK259" s="34"/>
      <c r="BQL259" s="34"/>
      <c r="BQM259" s="34"/>
      <c r="BQN259" s="34"/>
      <c r="BQO259" s="34"/>
      <c r="BQP259" s="34"/>
      <c r="BQQ259" s="34"/>
      <c r="BQR259" s="34"/>
      <c r="BQS259" s="34"/>
      <c r="BQT259" s="34"/>
      <c r="BQU259" s="34"/>
      <c r="BQV259" s="34"/>
      <c r="BQW259" s="34"/>
      <c r="BQX259" s="34"/>
      <c r="BQY259" s="34"/>
      <c r="BQZ259" s="34"/>
      <c r="BRA259" s="34"/>
      <c r="BRB259" s="34"/>
      <c r="BRC259" s="34"/>
      <c r="BRD259" s="34"/>
      <c r="BRE259" s="34"/>
      <c r="BRF259" s="34"/>
      <c r="BRG259" s="34"/>
      <c r="BRH259" s="34"/>
      <c r="BRI259" s="34"/>
      <c r="BRJ259" s="34"/>
      <c r="BRK259" s="34"/>
      <c r="BRL259" s="34"/>
      <c r="BRM259" s="34"/>
      <c r="BRN259" s="34"/>
      <c r="BRO259" s="34"/>
      <c r="BRP259" s="34"/>
      <c r="BRQ259" s="34"/>
      <c r="BRR259" s="34"/>
      <c r="BRS259" s="34"/>
      <c r="BRT259" s="34"/>
      <c r="BRU259" s="34"/>
      <c r="BRV259" s="34"/>
      <c r="BRW259" s="34"/>
      <c r="BRX259" s="34"/>
      <c r="BRY259" s="34"/>
      <c r="BRZ259" s="34"/>
      <c r="BSA259" s="34"/>
      <c r="BSB259" s="34"/>
      <c r="BSC259" s="34"/>
      <c r="BSD259" s="34"/>
      <c r="BSE259" s="34"/>
      <c r="BSF259" s="34"/>
      <c r="BSG259" s="34"/>
      <c r="BSH259" s="34"/>
      <c r="BSI259" s="34"/>
      <c r="BSJ259" s="34"/>
      <c r="BSK259" s="34"/>
      <c r="BSL259" s="34"/>
      <c r="BSM259" s="34"/>
      <c r="BSN259" s="34"/>
      <c r="BSO259" s="34"/>
      <c r="BSP259" s="34"/>
      <c r="BSQ259" s="34"/>
      <c r="BSR259" s="34"/>
      <c r="BSS259" s="34"/>
      <c r="BST259" s="34"/>
      <c r="BSU259" s="34"/>
      <c r="BSV259" s="34"/>
      <c r="BSW259" s="34"/>
      <c r="BSX259" s="34"/>
      <c r="BSY259" s="34"/>
      <c r="BSZ259" s="34"/>
      <c r="BTA259" s="34"/>
      <c r="BTB259" s="34"/>
      <c r="BTC259" s="34"/>
      <c r="BTD259" s="34"/>
      <c r="BTE259" s="34"/>
      <c r="BTF259" s="34"/>
      <c r="BTG259" s="34"/>
      <c r="BTH259" s="34"/>
      <c r="BTI259" s="34"/>
      <c r="BTJ259" s="34"/>
      <c r="BTK259" s="34"/>
      <c r="BTL259" s="34"/>
      <c r="BTM259" s="34"/>
      <c r="BTN259" s="34"/>
      <c r="BTO259" s="34"/>
      <c r="BTP259" s="34"/>
      <c r="BTQ259" s="34"/>
      <c r="BTR259" s="34"/>
      <c r="BTS259" s="34"/>
      <c r="BTT259" s="34"/>
      <c r="BTU259" s="34"/>
      <c r="BTV259" s="34"/>
      <c r="BTW259" s="34"/>
      <c r="BTX259" s="34"/>
      <c r="BTY259" s="34"/>
      <c r="BTZ259" s="34"/>
      <c r="BUA259" s="34"/>
      <c r="BUB259" s="34"/>
      <c r="BUC259" s="34"/>
      <c r="BUD259" s="34"/>
      <c r="BUE259" s="34"/>
      <c r="BUF259" s="34"/>
      <c r="BUG259" s="34"/>
      <c r="BUH259" s="34"/>
      <c r="BUI259" s="34"/>
      <c r="BUJ259" s="34"/>
      <c r="BUK259" s="34"/>
      <c r="BUL259" s="34"/>
      <c r="BUM259" s="34"/>
      <c r="BUN259" s="34"/>
      <c r="BUO259" s="34"/>
      <c r="BUP259" s="34"/>
      <c r="BUQ259" s="34"/>
      <c r="BUR259" s="34"/>
      <c r="BUS259" s="34"/>
      <c r="BUT259" s="34"/>
      <c r="BUU259" s="34"/>
      <c r="BUV259" s="34"/>
      <c r="BUW259" s="34"/>
      <c r="BUX259" s="34"/>
      <c r="BUY259" s="34"/>
      <c r="BUZ259" s="34"/>
      <c r="BVA259" s="34"/>
      <c r="BVB259" s="34"/>
      <c r="BVC259" s="34"/>
      <c r="BVD259" s="34"/>
      <c r="BVE259" s="34"/>
      <c r="BVF259" s="34"/>
      <c r="BVG259" s="34"/>
      <c r="BVH259" s="34"/>
      <c r="BVI259" s="34"/>
      <c r="BVJ259" s="34"/>
      <c r="BVK259" s="34"/>
      <c r="BVL259" s="34"/>
      <c r="BVM259" s="34"/>
      <c r="BVN259" s="34"/>
      <c r="BVO259" s="34"/>
      <c r="BVP259" s="34"/>
      <c r="BVQ259" s="34"/>
      <c r="BVR259" s="34"/>
      <c r="BVS259" s="34"/>
      <c r="BVT259" s="34"/>
      <c r="BVU259" s="34"/>
      <c r="BVV259" s="34"/>
      <c r="BVW259" s="34"/>
      <c r="BVX259" s="34"/>
      <c r="BVY259" s="34"/>
      <c r="BVZ259" s="34"/>
      <c r="BWA259" s="34"/>
      <c r="BWB259" s="34"/>
      <c r="BWC259" s="34"/>
      <c r="BWD259" s="34"/>
      <c r="BWE259" s="34"/>
      <c r="BWF259" s="34"/>
      <c r="BWG259" s="34"/>
      <c r="BWH259" s="34"/>
      <c r="BWI259" s="34"/>
      <c r="BWJ259" s="34"/>
      <c r="BWK259" s="34"/>
      <c r="BWL259" s="34"/>
      <c r="BWM259" s="34"/>
      <c r="BWN259" s="34"/>
      <c r="BWO259" s="34"/>
      <c r="BWP259" s="34"/>
      <c r="BWQ259" s="34"/>
      <c r="BWR259" s="34"/>
      <c r="BWS259" s="34"/>
      <c r="BWT259" s="34"/>
      <c r="BWU259" s="34"/>
      <c r="BWV259" s="34"/>
      <c r="BWW259" s="34"/>
      <c r="BWX259" s="34"/>
      <c r="BWY259" s="34"/>
      <c r="BWZ259" s="34"/>
      <c r="BXA259" s="34"/>
      <c r="BXB259" s="34"/>
      <c r="BXC259" s="34"/>
      <c r="BXD259" s="34"/>
      <c r="BXE259" s="34"/>
      <c r="BXF259" s="34"/>
      <c r="BXG259" s="34"/>
      <c r="BXH259" s="34"/>
      <c r="BXI259" s="34"/>
      <c r="BXJ259" s="34"/>
      <c r="BXK259" s="34"/>
      <c r="BXL259" s="34"/>
      <c r="BXM259" s="34"/>
      <c r="BXN259" s="34"/>
      <c r="BXO259" s="34"/>
      <c r="BXP259" s="34"/>
      <c r="BXQ259" s="34"/>
      <c r="BXR259" s="34"/>
      <c r="BXS259" s="34"/>
      <c r="BXT259" s="34"/>
      <c r="BXU259" s="34"/>
      <c r="BXV259" s="34"/>
      <c r="BXW259" s="34"/>
      <c r="BXX259" s="34"/>
      <c r="BXY259" s="34"/>
      <c r="BXZ259" s="34"/>
      <c r="BYA259" s="34"/>
      <c r="BYB259" s="34"/>
      <c r="BYC259" s="34"/>
      <c r="BYD259" s="34"/>
      <c r="BYE259" s="34"/>
      <c r="BYF259" s="34"/>
      <c r="BYG259" s="34"/>
      <c r="BYH259" s="34"/>
      <c r="BYI259" s="34"/>
      <c r="BYJ259" s="34"/>
      <c r="BYK259" s="34"/>
      <c r="BYL259" s="34"/>
      <c r="BYM259" s="34"/>
      <c r="BYN259" s="34"/>
      <c r="BYO259" s="34"/>
      <c r="BYP259" s="34"/>
      <c r="BYQ259" s="34"/>
      <c r="BYR259" s="34"/>
      <c r="BYS259" s="34"/>
      <c r="BYT259" s="34"/>
      <c r="BYU259" s="34"/>
      <c r="BYV259" s="34"/>
      <c r="BYW259" s="34"/>
      <c r="BYX259" s="34"/>
      <c r="BYY259" s="34"/>
      <c r="BYZ259" s="34"/>
      <c r="BZA259" s="34"/>
      <c r="BZB259" s="34"/>
      <c r="BZC259" s="34"/>
      <c r="BZD259" s="34"/>
      <c r="BZE259" s="34"/>
      <c r="BZF259" s="34"/>
      <c r="BZG259" s="34"/>
      <c r="BZH259" s="34"/>
      <c r="BZI259" s="34"/>
      <c r="BZJ259" s="34"/>
      <c r="BZK259" s="34"/>
      <c r="BZL259" s="34"/>
      <c r="BZM259" s="34"/>
      <c r="BZN259" s="34"/>
      <c r="BZO259" s="34"/>
      <c r="BZP259" s="34"/>
      <c r="BZQ259" s="34"/>
      <c r="BZR259" s="34"/>
      <c r="BZS259" s="34"/>
      <c r="BZT259" s="34"/>
      <c r="BZU259" s="34"/>
      <c r="BZV259" s="34"/>
      <c r="BZW259" s="34"/>
      <c r="BZX259" s="34"/>
      <c r="BZY259" s="34"/>
      <c r="BZZ259" s="34"/>
      <c r="CAA259" s="34"/>
      <c r="CAB259" s="34"/>
      <c r="CAC259" s="34"/>
      <c r="CAD259" s="34"/>
      <c r="CAE259" s="34"/>
      <c r="CAF259" s="34"/>
      <c r="CAG259" s="34"/>
      <c r="CAH259" s="34"/>
      <c r="CAI259" s="34"/>
      <c r="CAJ259" s="34"/>
      <c r="CAK259" s="34"/>
      <c r="CAL259" s="34"/>
      <c r="CAM259" s="34"/>
      <c r="CAN259" s="34"/>
      <c r="CAO259" s="34"/>
      <c r="CAP259" s="34"/>
      <c r="CAQ259" s="34"/>
      <c r="CAR259" s="34"/>
      <c r="CAS259" s="34"/>
      <c r="CAT259" s="34"/>
      <c r="CAU259" s="34"/>
      <c r="CAV259" s="34"/>
      <c r="CAW259" s="34"/>
      <c r="CAX259" s="34"/>
      <c r="CAY259" s="34"/>
      <c r="CAZ259" s="34"/>
      <c r="CBA259" s="34"/>
      <c r="CBB259" s="34"/>
      <c r="CBC259" s="34"/>
      <c r="CBD259" s="34"/>
      <c r="CBE259" s="34"/>
      <c r="CBF259" s="34"/>
      <c r="CBG259" s="34"/>
      <c r="CBH259" s="34"/>
      <c r="CBI259" s="34"/>
      <c r="CBJ259" s="34"/>
      <c r="CBK259" s="34"/>
      <c r="CBL259" s="34"/>
      <c r="CBM259" s="34"/>
      <c r="CBN259" s="34"/>
      <c r="CBO259" s="34"/>
      <c r="CBP259" s="34"/>
      <c r="CBQ259" s="34"/>
      <c r="CBR259" s="34"/>
      <c r="CBS259" s="34"/>
      <c r="CBT259" s="34"/>
      <c r="CBU259" s="34"/>
      <c r="CBV259" s="34"/>
      <c r="CBW259" s="34"/>
      <c r="CBX259" s="34"/>
      <c r="CBY259" s="34"/>
      <c r="CBZ259" s="34"/>
      <c r="CCA259" s="34"/>
      <c r="CCB259" s="34"/>
      <c r="CCC259" s="34"/>
      <c r="CCD259" s="34"/>
      <c r="CCE259" s="34"/>
      <c r="CCF259" s="34"/>
      <c r="CCG259" s="34"/>
      <c r="CCH259" s="34"/>
      <c r="CCI259" s="34"/>
      <c r="CCJ259" s="34"/>
      <c r="CCK259" s="34"/>
      <c r="CCL259" s="34"/>
      <c r="CCM259" s="34"/>
      <c r="CCN259" s="34"/>
      <c r="CCO259" s="34"/>
      <c r="CCP259" s="34"/>
      <c r="CCQ259" s="34"/>
      <c r="CCR259" s="34"/>
      <c r="CCS259" s="34"/>
      <c r="CCT259" s="34"/>
      <c r="CCU259" s="34"/>
      <c r="CCV259" s="34"/>
      <c r="CCW259" s="34"/>
      <c r="CCX259" s="34"/>
      <c r="CCY259" s="34"/>
      <c r="CCZ259" s="34"/>
      <c r="CDA259" s="34"/>
      <c r="CDB259" s="34"/>
      <c r="CDC259" s="34"/>
      <c r="CDD259" s="34"/>
      <c r="CDE259" s="34"/>
      <c r="CDF259" s="34"/>
      <c r="CDG259" s="34"/>
      <c r="CDH259" s="34"/>
      <c r="CDI259" s="34"/>
      <c r="CDJ259" s="34"/>
      <c r="CDK259" s="34"/>
      <c r="CDL259" s="34"/>
      <c r="CDM259" s="34"/>
      <c r="CDN259" s="34"/>
      <c r="CDO259" s="34"/>
      <c r="CDP259" s="34"/>
      <c r="CDQ259" s="34"/>
      <c r="CDR259" s="34"/>
      <c r="CDS259" s="34"/>
      <c r="CDT259" s="34"/>
      <c r="CDU259" s="34"/>
      <c r="CDV259" s="34"/>
      <c r="CDW259" s="34"/>
      <c r="CDX259" s="34"/>
      <c r="CDY259" s="34"/>
      <c r="CDZ259" s="34"/>
      <c r="CEA259" s="34"/>
      <c r="CEB259" s="34"/>
      <c r="CEC259" s="34"/>
      <c r="CED259" s="34"/>
      <c r="CEE259" s="34"/>
      <c r="CEF259" s="34"/>
      <c r="CEG259" s="34"/>
      <c r="CEH259" s="34"/>
      <c r="CEI259" s="34"/>
      <c r="CEJ259" s="34"/>
      <c r="CEK259" s="34"/>
      <c r="CEL259" s="34"/>
      <c r="CEM259" s="34"/>
      <c r="CEN259" s="34"/>
      <c r="CEO259" s="34"/>
      <c r="CEP259" s="34"/>
      <c r="CEQ259" s="34"/>
      <c r="CER259" s="34"/>
      <c r="CES259" s="34"/>
      <c r="CET259" s="34"/>
      <c r="CEU259" s="34"/>
      <c r="CEV259" s="34"/>
      <c r="CEW259" s="34"/>
      <c r="CEX259" s="34"/>
      <c r="CEY259" s="34"/>
      <c r="CEZ259" s="34"/>
      <c r="CFA259" s="34"/>
      <c r="CFB259" s="34"/>
      <c r="CFC259" s="34"/>
      <c r="CFD259" s="34"/>
      <c r="CFE259" s="34"/>
      <c r="CFF259" s="34"/>
      <c r="CFG259" s="34"/>
      <c r="CFH259" s="34"/>
      <c r="CFI259" s="34"/>
      <c r="CFJ259" s="34"/>
      <c r="CFK259" s="34"/>
      <c r="CFL259" s="34"/>
      <c r="CFM259" s="34"/>
      <c r="CFN259" s="34"/>
      <c r="CFO259" s="34"/>
      <c r="CFP259" s="34"/>
      <c r="CFQ259" s="34"/>
      <c r="CFR259" s="34"/>
      <c r="CFS259" s="34"/>
      <c r="CFT259" s="34"/>
      <c r="CFU259" s="34"/>
      <c r="CFV259" s="34"/>
      <c r="CFW259" s="34"/>
      <c r="CFX259" s="34"/>
      <c r="CFY259" s="34"/>
      <c r="CFZ259" s="34"/>
      <c r="CGA259" s="34"/>
      <c r="CGB259" s="34"/>
      <c r="CGC259" s="34"/>
      <c r="CGD259" s="34"/>
      <c r="CGE259" s="34"/>
      <c r="CGF259" s="34"/>
      <c r="CGG259" s="34"/>
      <c r="CGH259" s="34"/>
      <c r="CGI259" s="34"/>
      <c r="CGJ259" s="34"/>
      <c r="CGK259" s="34"/>
      <c r="CGL259" s="34"/>
      <c r="CGM259" s="34"/>
      <c r="CGN259" s="34"/>
      <c r="CGO259" s="34"/>
      <c r="CGP259" s="34"/>
      <c r="CGQ259" s="34"/>
      <c r="CGR259" s="34"/>
      <c r="CGS259" s="34"/>
      <c r="CGT259" s="34"/>
      <c r="CGU259" s="34"/>
      <c r="CGV259" s="34"/>
      <c r="CGW259" s="34"/>
      <c r="CGX259" s="34"/>
      <c r="CGY259" s="34"/>
      <c r="CGZ259" s="34"/>
      <c r="CHA259" s="34"/>
      <c r="CHB259" s="34"/>
      <c r="CHC259" s="34"/>
      <c r="CHD259" s="34"/>
      <c r="CHE259" s="34"/>
      <c r="CHF259" s="34"/>
      <c r="CHG259" s="34"/>
      <c r="CHH259" s="34"/>
      <c r="CHI259" s="34"/>
      <c r="CHJ259" s="34"/>
      <c r="CHK259" s="34"/>
      <c r="CHL259" s="34"/>
      <c r="CHM259" s="34"/>
      <c r="CHN259" s="34"/>
      <c r="CHO259" s="34"/>
      <c r="CHP259" s="34"/>
      <c r="CHQ259" s="34"/>
      <c r="CHR259" s="34"/>
      <c r="CHS259" s="34"/>
      <c r="CHT259" s="34"/>
      <c r="CHU259" s="34"/>
      <c r="CHV259" s="34"/>
      <c r="CHW259" s="34"/>
      <c r="CHX259" s="34"/>
      <c r="CHY259" s="34"/>
      <c r="CHZ259" s="34"/>
      <c r="CIA259" s="34"/>
      <c r="CIB259" s="34"/>
      <c r="CIC259" s="34"/>
      <c r="CID259" s="34"/>
      <c r="CIE259" s="34"/>
      <c r="CIF259" s="34"/>
      <c r="CIG259" s="34"/>
      <c r="CIH259" s="34"/>
      <c r="CII259" s="34"/>
      <c r="CIJ259" s="34"/>
      <c r="CIK259" s="34"/>
      <c r="CIL259" s="34"/>
      <c r="CIM259" s="34"/>
      <c r="CIN259" s="34"/>
      <c r="CIO259" s="34"/>
      <c r="CIP259" s="34"/>
      <c r="CIQ259" s="34"/>
      <c r="CIR259" s="34"/>
      <c r="CIS259" s="34"/>
      <c r="CIT259" s="34"/>
      <c r="CIU259" s="34"/>
      <c r="CIV259" s="34"/>
      <c r="CIW259" s="34"/>
      <c r="CIX259" s="34"/>
      <c r="CIY259" s="34"/>
      <c r="CIZ259" s="34"/>
      <c r="CJA259" s="34"/>
      <c r="CJB259" s="34"/>
      <c r="CJC259" s="34"/>
      <c r="CJD259" s="34"/>
      <c r="CJE259" s="34"/>
      <c r="CJF259" s="34"/>
      <c r="CJG259" s="34"/>
      <c r="CJH259" s="34"/>
      <c r="CJI259" s="34"/>
      <c r="CJJ259" s="34"/>
      <c r="CJK259" s="34"/>
      <c r="CJL259" s="34"/>
      <c r="CJM259" s="34"/>
      <c r="CJN259" s="34"/>
      <c r="CJO259" s="34"/>
      <c r="CJP259" s="34"/>
      <c r="CJQ259" s="34"/>
      <c r="CJR259" s="34"/>
      <c r="CJS259" s="34"/>
      <c r="CJT259" s="34"/>
      <c r="CJU259" s="34"/>
      <c r="CJV259" s="34"/>
      <c r="CJW259" s="34"/>
      <c r="CJX259" s="34"/>
      <c r="CJY259" s="34"/>
      <c r="CJZ259" s="34"/>
      <c r="CKA259" s="34"/>
      <c r="CKB259" s="34"/>
      <c r="CKC259" s="34"/>
      <c r="CKD259" s="34"/>
      <c r="CKE259" s="34"/>
      <c r="CKF259" s="34"/>
      <c r="CKG259" s="34"/>
      <c r="CKH259" s="34"/>
      <c r="CKI259" s="34"/>
      <c r="CKJ259" s="34"/>
      <c r="CKK259" s="34"/>
      <c r="CKL259" s="34"/>
      <c r="CKM259" s="34"/>
      <c r="CKN259" s="34"/>
      <c r="CKO259" s="34"/>
      <c r="CKP259" s="34"/>
      <c r="CKQ259" s="34"/>
      <c r="CKR259" s="34"/>
      <c r="CKS259" s="34"/>
      <c r="CKT259" s="34"/>
      <c r="CKU259" s="34"/>
      <c r="CKV259" s="34"/>
      <c r="CKW259" s="34"/>
      <c r="CKX259" s="34"/>
      <c r="CKY259" s="34"/>
      <c r="CKZ259" s="34"/>
      <c r="CLA259" s="34"/>
      <c r="CLB259" s="34"/>
      <c r="CLC259" s="34"/>
      <c r="CLD259" s="34"/>
      <c r="CLE259" s="34"/>
      <c r="CLF259" s="34"/>
      <c r="CLG259" s="34"/>
      <c r="CLH259" s="34"/>
      <c r="CLI259" s="34"/>
      <c r="CLJ259" s="34"/>
      <c r="CLK259" s="34"/>
      <c r="CLL259" s="34"/>
      <c r="CLM259" s="34"/>
      <c r="CLN259" s="34"/>
      <c r="CLO259" s="34"/>
      <c r="CLP259" s="34"/>
      <c r="CLQ259" s="34"/>
      <c r="CLR259" s="34"/>
      <c r="CLS259" s="34"/>
      <c r="CLT259" s="34"/>
      <c r="CLU259" s="34"/>
      <c r="CLV259" s="34"/>
      <c r="CLW259" s="34"/>
      <c r="CLX259" s="34"/>
      <c r="CLY259" s="34"/>
      <c r="CLZ259" s="34"/>
      <c r="CMA259" s="34"/>
      <c r="CMB259" s="34"/>
      <c r="CMC259" s="34"/>
      <c r="CMD259" s="34"/>
      <c r="CME259" s="34"/>
      <c r="CMF259" s="34"/>
      <c r="CMG259" s="34"/>
      <c r="CMH259" s="34"/>
      <c r="CMI259" s="34"/>
      <c r="CMJ259" s="34"/>
      <c r="CMK259" s="34"/>
      <c r="CML259" s="34"/>
      <c r="CMM259" s="34"/>
      <c r="CMN259" s="34"/>
      <c r="CMO259" s="34"/>
      <c r="CMP259" s="34"/>
      <c r="CMQ259" s="34"/>
      <c r="CMR259" s="34"/>
      <c r="CMS259" s="34"/>
      <c r="CMT259" s="34"/>
      <c r="CMU259" s="34"/>
      <c r="CMV259" s="34"/>
      <c r="CMW259" s="34"/>
      <c r="CMX259" s="34"/>
      <c r="CMY259" s="34"/>
      <c r="CMZ259" s="34"/>
      <c r="CNA259" s="34"/>
      <c r="CNB259" s="34"/>
      <c r="CNC259" s="34"/>
      <c r="CND259" s="34"/>
      <c r="CNE259" s="34"/>
      <c r="CNF259" s="34"/>
      <c r="CNG259" s="34"/>
      <c r="CNH259" s="34"/>
      <c r="CNI259" s="34"/>
      <c r="CNJ259" s="34"/>
      <c r="CNK259" s="34"/>
      <c r="CNL259" s="34"/>
      <c r="CNM259" s="34"/>
      <c r="CNN259" s="34"/>
      <c r="CNO259" s="34"/>
      <c r="CNP259" s="34"/>
      <c r="CNQ259" s="34"/>
      <c r="CNR259" s="34"/>
      <c r="CNS259" s="34"/>
      <c r="CNT259" s="34"/>
      <c r="CNU259" s="34"/>
      <c r="CNV259" s="34"/>
      <c r="CNW259" s="34"/>
      <c r="CNX259" s="34"/>
      <c r="CNY259" s="34"/>
      <c r="CNZ259" s="34"/>
      <c r="COA259" s="34"/>
      <c r="COB259" s="34"/>
      <c r="COC259" s="34"/>
      <c r="COD259" s="34"/>
      <c r="COE259" s="34"/>
      <c r="COF259" s="34"/>
      <c r="COG259" s="34"/>
      <c r="COH259" s="34"/>
      <c r="COI259" s="34"/>
      <c r="COJ259" s="34"/>
      <c r="COK259" s="34"/>
      <c r="COL259" s="34"/>
      <c r="COM259" s="34"/>
      <c r="CON259" s="34"/>
      <c r="COO259" s="34"/>
      <c r="COP259" s="34"/>
      <c r="COQ259" s="34"/>
      <c r="COR259" s="34"/>
      <c r="COS259" s="34"/>
      <c r="COT259" s="34"/>
      <c r="COU259" s="34"/>
      <c r="COV259" s="34"/>
      <c r="COW259" s="34"/>
      <c r="COX259" s="34"/>
      <c r="COY259" s="34"/>
      <c r="COZ259" s="34"/>
      <c r="CPA259" s="34"/>
      <c r="CPB259" s="34"/>
      <c r="CPC259" s="34"/>
      <c r="CPD259" s="34"/>
      <c r="CPE259" s="34"/>
      <c r="CPF259" s="34"/>
      <c r="CPG259" s="34"/>
      <c r="CPH259" s="34"/>
      <c r="CPI259" s="34"/>
      <c r="CPJ259" s="34"/>
      <c r="CPK259" s="34"/>
      <c r="CPL259" s="34"/>
      <c r="CPM259" s="34"/>
      <c r="CPN259" s="34"/>
      <c r="CPO259" s="34"/>
      <c r="CPP259" s="34"/>
      <c r="CPQ259" s="34"/>
      <c r="CPR259" s="34"/>
      <c r="CPS259" s="34"/>
      <c r="CPT259" s="34"/>
      <c r="CPU259" s="34"/>
      <c r="CPV259" s="34"/>
      <c r="CPW259" s="34"/>
      <c r="CPX259" s="34"/>
      <c r="CPY259" s="34"/>
      <c r="CPZ259" s="34"/>
      <c r="CQA259" s="34"/>
      <c r="CQB259" s="34"/>
      <c r="CQC259" s="34"/>
      <c r="CQD259" s="34"/>
      <c r="CQE259" s="34"/>
      <c r="CQF259" s="34"/>
      <c r="CQG259" s="34"/>
      <c r="CQH259" s="34"/>
      <c r="CQI259" s="34"/>
      <c r="CQJ259" s="34"/>
      <c r="CQK259" s="34"/>
      <c r="CQL259" s="34"/>
      <c r="CQM259" s="34"/>
      <c r="CQN259" s="34"/>
      <c r="CQO259" s="34"/>
      <c r="CQP259" s="34"/>
      <c r="CQQ259" s="34"/>
      <c r="CQR259" s="34"/>
      <c r="CQS259" s="34"/>
      <c r="CQT259" s="34"/>
      <c r="CQU259" s="34"/>
      <c r="CQV259" s="34"/>
      <c r="CQW259" s="34"/>
      <c r="CQX259" s="34"/>
      <c r="CQY259" s="34"/>
      <c r="CQZ259" s="34"/>
      <c r="CRA259" s="34"/>
      <c r="CRB259" s="34"/>
      <c r="CRC259" s="34"/>
      <c r="CRD259" s="34"/>
      <c r="CRE259" s="34"/>
      <c r="CRF259" s="34"/>
      <c r="CRG259" s="34"/>
      <c r="CRH259" s="34"/>
      <c r="CRI259" s="34"/>
      <c r="CRJ259" s="34"/>
      <c r="CRK259" s="34"/>
      <c r="CRL259" s="34"/>
      <c r="CRM259" s="34"/>
      <c r="CRN259" s="34"/>
      <c r="CRO259" s="34"/>
      <c r="CRP259" s="34"/>
      <c r="CRQ259" s="34"/>
      <c r="CRR259" s="34"/>
      <c r="CRS259" s="34"/>
      <c r="CRT259" s="34"/>
      <c r="CRU259" s="34"/>
      <c r="CRV259" s="34"/>
      <c r="CRW259" s="34"/>
      <c r="CRX259" s="34"/>
      <c r="CRY259" s="34"/>
      <c r="CRZ259" s="34"/>
      <c r="CSA259" s="34"/>
      <c r="CSB259" s="34"/>
      <c r="CSC259" s="34"/>
      <c r="CSD259" s="34"/>
      <c r="CSE259" s="34"/>
      <c r="CSF259" s="34"/>
      <c r="CSG259" s="34"/>
      <c r="CSH259" s="34"/>
      <c r="CSI259" s="34"/>
      <c r="CSJ259" s="34"/>
      <c r="CSK259" s="34"/>
      <c r="CSL259" s="34"/>
      <c r="CSM259" s="34"/>
      <c r="CSN259" s="34"/>
      <c r="CSO259" s="34"/>
      <c r="CSP259" s="34"/>
      <c r="CSQ259" s="34"/>
      <c r="CSR259" s="34"/>
      <c r="CSS259" s="34"/>
      <c r="CST259" s="34"/>
      <c r="CSU259" s="34"/>
      <c r="CSV259" s="34"/>
      <c r="CSW259" s="34"/>
      <c r="CSX259" s="34"/>
      <c r="CSY259" s="34"/>
      <c r="CSZ259" s="34"/>
      <c r="CTA259" s="34"/>
      <c r="CTB259" s="34"/>
      <c r="CTC259" s="34"/>
      <c r="CTD259" s="34"/>
      <c r="CTE259" s="34"/>
      <c r="CTF259" s="34"/>
      <c r="CTG259" s="34"/>
      <c r="CTH259" s="34"/>
      <c r="CTI259" s="34"/>
      <c r="CTJ259" s="34"/>
      <c r="CTK259" s="34"/>
      <c r="CTL259" s="34"/>
      <c r="CTM259" s="34"/>
      <c r="CTN259" s="34"/>
      <c r="CTO259" s="34"/>
      <c r="CTP259" s="34"/>
      <c r="CTQ259" s="34"/>
      <c r="CTR259" s="34"/>
      <c r="CTS259" s="34"/>
      <c r="CTT259" s="34"/>
      <c r="CTU259" s="34"/>
      <c r="CTV259" s="34"/>
      <c r="CTW259" s="34"/>
      <c r="CTX259" s="34"/>
      <c r="CTY259" s="34"/>
      <c r="CTZ259" s="34"/>
      <c r="CUA259" s="34"/>
      <c r="CUB259" s="34"/>
      <c r="CUC259" s="34"/>
      <c r="CUD259" s="34"/>
      <c r="CUE259" s="34"/>
      <c r="CUF259" s="34"/>
      <c r="CUG259" s="34"/>
      <c r="CUH259" s="34"/>
      <c r="CUI259" s="34"/>
      <c r="CUJ259" s="34"/>
      <c r="CUK259" s="34"/>
      <c r="CUL259" s="34"/>
      <c r="CUM259" s="34"/>
      <c r="CUN259" s="34"/>
      <c r="CUO259" s="34"/>
      <c r="CUP259" s="34"/>
      <c r="CUQ259" s="34"/>
      <c r="CUR259" s="34"/>
      <c r="CUS259" s="34"/>
      <c r="CUT259" s="34"/>
      <c r="CUU259" s="34"/>
      <c r="CUV259" s="34"/>
      <c r="CUW259" s="34"/>
      <c r="CUX259" s="34"/>
      <c r="CUY259" s="34"/>
      <c r="CUZ259" s="34"/>
      <c r="CVA259" s="34"/>
      <c r="CVB259" s="34"/>
      <c r="CVC259" s="34"/>
      <c r="CVD259" s="34"/>
      <c r="CVE259" s="34"/>
      <c r="CVF259" s="34"/>
      <c r="CVG259" s="34"/>
      <c r="CVH259" s="34"/>
      <c r="CVI259" s="34"/>
      <c r="CVJ259" s="34"/>
      <c r="CVK259" s="34"/>
      <c r="CVL259" s="34"/>
      <c r="CVM259" s="34"/>
      <c r="CVN259" s="34"/>
      <c r="CVO259" s="34"/>
      <c r="CVP259" s="34"/>
      <c r="CVQ259" s="34"/>
      <c r="CVR259" s="34"/>
      <c r="CVS259" s="34"/>
      <c r="CVT259" s="34"/>
      <c r="CVU259" s="34"/>
      <c r="CVV259" s="34"/>
      <c r="CVW259" s="34"/>
      <c r="CVX259" s="34"/>
      <c r="CVY259" s="34"/>
      <c r="CVZ259" s="34"/>
      <c r="CWA259" s="34"/>
      <c r="CWB259" s="34"/>
      <c r="CWC259" s="34"/>
      <c r="CWD259" s="34"/>
      <c r="CWE259" s="34"/>
      <c r="CWF259" s="34"/>
      <c r="CWG259" s="34"/>
      <c r="CWH259" s="34"/>
      <c r="CWI259" s="34"/>
      <c r="CWJ259" s="34"/>
      <c r="CWK259" s="34"/>
      <c r="CWL259" s="34"/>
      <c r="CWM259" s="34"/>
      <c r="CWN259" s="34"/>
      <c r="CWO259" s="34"/>
      <c r="CWP259" s="34"/>
      <c r="CWQ259" s="34"/>
      <c r="CWR259" s="34"/>
      <c r="CWS259" s="34"/>
      <c r="CWT259" s="34"/>
      <c r="CWU259" s="34"/>
      <c r="CWV259" s="34"/>
      <c r="CWW259" s="34"/>
      <c r="CWX259" s="34"/>
      <c r="CWY259" s="34"/>
      <c r="CWZ259" s="34"/>
      <c r="CXA259" s="34"/>
      <c r="CXB259" s="34"/>
      <c r="CXC259" s="34"/>
      <c r="CXD259" s="34"/>
      <c r="CXE259" s="34"/>
      <c r="CXF259" s="34"/>
      <c r="CXG259" s="34"/>
      <c r="CXH259" s="34"/>
      <c r="CXI259" s="34"/>
      <c r="CXJ259" s="34"/>
      <c r="CXK259" s="34"/>
      <c r="CXL259" s="34"/>
      <c r="CXM259" s="34"/>
      <c r="CXN259" s="34"/>
      <c r="CXO259" s="34"/>
      <c r="CXP259" s="34"/>
      <c r="CXQ259" s="34"/>
      <c r="CXR259" s="34"/>
      <c r="CXS259" s="34"/>
      <c r="CXT259" s="34"/>
      <c r="CXU259" s="34"/>
      <c r="CXV259" s="34"/>
      <c r="CXW259" s="34"/>
      <c r="CXX259" s="34"/>
      <c r="CXY259" s="34"/>
      <c r="CXZ259" s="34"/>
      <c r="CYA259" s="34"/>
      <c r="CYB259" s="34"/>
      <c r="CYC259" s="34"/>
      <c r="CYD259" s="34"/>
      <c r="CYE259" s="34"/>
      <c r="CYF259" s="34"/>
      <c r="CYG259" s="34"/>
      <c r="CYH259" s="34"/>
      <c r="CYI259" s="34"/>
      <c r="CYJ259" s="34"/>
      <c r="CYK259" s="34"/>
      <c r="CYL259" s="34"/>
      <c r="CYM259" s="34"/>
      <c r="CYN259" s="34"/>
      <c r="CYO259" s="34"/>
      <c r="CYP259" s="34"/>
      <c r="CYQ259" s="34"/>
      <c r="CYR259" s="34"/>
      <c r="CYS259" s="34"/>
      <c r="CYT259" s="34"/>
      <c r="CYU259" s="34"/>
      <c r="CYV259" s="34"/>
      <c r="CYW259" s="34"/>
      <c r="CYX259" s="34"/>
      <c r="CYY259" s="34"/>
      <c r="CYZ259" s="34"/>
      <c r="CZA259" s="34"/>
      <c r="CZB259" s="34"/>
      <c r="CZC259" s="34"/>
      <c r="CZD259" s="34"/>
      <c r="CZE259" s="34"/>
      <c r="CZF259" s="34"/>
      <c r="CZG259" s="34"/>
      <c r="CZH259" s="34"/>
      <c r="CZI259" s="34"/>
      <c r="CZJ259" s="34"/>
      <c r="CZK259" s="34"/>
      <c r="CZL259" s="34"/>
      <c r="CZM259" s="34"/>
      <c r="CZN259" s="34"/>
      <c r="CZO259" s="34"/>
      <c r="CZP259" s="34"/>
      <c r="CZQ259" s="34"/>
      <c r="CZR259" s="34"/>
      <c r="CZS259" s="34"/>
      <c r="CZT259" s="34"/>
      <c r="CZU259" s="34"/>
      <c r="CZV259" s="34"/>
      <c r="CZW259" s="34"/>
      <c r="CZX259" s="34"/>
      <c r="CZY259" s="34"/>
      <c r="CZZ259" s="34"/>
      <c r="DAA259" s="34"/>
      <c r="DAB259" s="34"/>
      <c r="DAC259" s="34"/>
      <c r="DAD259" s="34"/>
      <c r="DAE259" s="34"/>
      <c r="DAF259" s="34"/>
      <c r="DAG259" s="34"/>
      <c r="DAH259" s="34"/>
      <c r="DAI259" s="34"/>
      <c r="DAJ259" s="34"/>
      <c r="DAK259" s="34"/>
      <c r="DAL259" s="34"/>
      <c r="DAM259" s="34"/>
      <c r="DAN259" s="34"/>
      <c r="DAO259" s="34"/>
      <c r="DAP259" s="34"/>
      <c r="DAQ259" s="34"/>
      <c r="DAR259" s="34"/>
      <c r="DAS259" s="34"/>
      <c r="DAT259" s="34"/>
      <c r="DAU259" s="34"/>
      <c r="DAV259" s="34"/>
      <c r="DAW259" s="34"/>
      <c r="DAX259" s="34"/>
      <c r="DAY259" s="34"/>
      <c r="DAZ259" s="34"/>
      <c r="DBA259" s="34"/>
      <c r="DBB259" s="34"/>
      <c r="DBC259" s="34"/>
      <c r="DBD259" s="34"/>
      <c r="DBE259" s="34"/>
      <c r="DBF259" s="34"/>
      <c r="DBG259" s="34"/>
      <c r="DBH259" s="34"/>
      <c r="DBI259" s="34"/>
      <c r="DBJ259" s="34"/>
      <c r="DBK259" s="34"/>
      <c r="DBL259" s="34"/>
      <c r="DBM259" s="34"/>
      <c r="DBN259" s="34"/>
      <c r="DBO259" s="34"/>
      <c r="DBP259" s="34"/>
      <c r="DBQ259" s="34"/>
      <c r="DBR259" s="34"/>
      <c r="DBS259" s="34"/>
      <c r="DBT259" s="34"/>
      <c r="DBU259" s="34"/>
      <c r="DBV259" s="34"/>
      <c r="DBW259" s="34"/>
      <c r="DBX259" s="34"/>
      <c r="DBY259" s="34"/>
      <c r="DBZ259" s="34"/>
      <c r="DCA259" s="34"/>
      <c r="DCB259" s="34"/>
      <c r="DCC259" s="34"/>
      <c r="DCD259" s="34"/>
      <c r="DCE259" s="34"/>
      <c r="DCF259" s="34"/>
      <c r="DCG259" s="34"/>
      <c r="DCH259" s="34"/>
      <c r="DCI259" s="34"/>
      <c r="DCJ259" s="34"/>
      <c r="DCK259" s="34"/>
      <c r="DCL259" s="34"/>
      <c r="DCM259" s="34"/>
      <c r="DCN259" s="34"/>
      <c r="DCO259" s="34"/>
      <c r="DCP259" s="34"/>
      <c r="DCQ259" s="34"/>
      <c r="DCR259" s="34"/>
      <c r="DCS259" s="34"/>
      <c r="DCT259" s="34"/>
      <c r="DCU259" s="34"/>
      <c r="DCV259" s="34"/>
      <c r="DCW259" s="34"/>
      <c r="DCX259" s="34"/>
      <c r="DCY259" s="34"/>
      <c r="DCZ259" s="34"/>
      <c r="DDA259" s="34"/>
      <c r="DDB259" s="34"/>
      <c r="DDC259" s="34"/>
      <c r="DDD259" s="34"/>
      <c r="DDE259" s="34"/>
      <c r="DDF259" s="34"/>
      <c r="DDG259" s="34"/>
      <c r="DDH259" s="34"/>
      <c r="DDI259" s="34"/>
      <c r="DDJ259" s="34"/>
      <c r="DDK259" s="34"/>
      <c r="DDL259" s="34"/>
      <c r="DDM259" s="34"/>
      <c r="DDN259" s="34"/>
      <c r="DDO259" s="34"/>
      <c r="DDP259" s="34"/>
      <c r="DDQ259" s="34"/>
      <c r="DDR259" s="34"/>
      <c r="DDS259" s="34"/>
      <c r="DDT259" s="34"/>
      <c r="DDU259" s="34"/>
      <c r="DDV259" s="34"/>
      <c r="DDW259" s="34"/>
      <c r="DDX259" s="34"/>
      <c r="DDY259" s="34"/>
      <c r="DDZ259" s="34"/>
      <c r="DEA259" s="34"/>
      <c r="DEB259" s="34"/>
      <c r="DEC259" s="34"/>
      <c r="DED259" s="34"/>
      <c r="DEE259" s="34"/>
      <c r="DEF259" s="34"/>
      <c r="DEG259" s="34"/>
      <c r="DEH259" s="34"/>
      <c r="DEI259" s="34"/>
      <c r="DEJ259" s="34"/>
      <c r="DEK259" s="34"/>
      <c r="DEL259" s="34"/>
      <c r="DEM259" s="34"/>
      <c r="DEN259" s="34"/>
      <c r="DEO259" s="34"/>
      <c r="DEP259" s="34"/>
      <c r="DEQ259" s="34"/>
      <c r="DER259" s="34"/>
      <c r="DES259" s="34"/>
      <c r="DET259" s="34"/>
      <c r="DEU259" s="34"/>
      <c r="DEV259" s="34"/>
      <c r="DEW259" s="34"/>
      <c r="DEX259" s="34"/>
      <c r="DEY259" s="34"/>
      <c r="DEZ259" s="34"/>
      <c r="DFA259" s="34"/>
      <c r="DFB259" s="34"/>
      <c r="DFC259" s="34"/>
      <c r="DFD259" s="34"/>
      <c r="DFE259" s="34"/>
      <c r="DFF259" s="34"/>
      <c r="DFG259" s="34"/>
      <c r="DFH259" s="34"/>
      <c r="DFI259" s="34"/>
      <c r="DFJ259" s="34"/>
      <c r="DFK259" s="34"/>
      <c r="DFL259" s="34"/>
      <c r="DFM259" s="34"/>
      <c r="DFN259" s="34"/>
      <c r="DFO259" s="34"/>
      <c r="DFP259" s="34"/>
      <c r="DFQ259" s="34"/>
      <c r="DFR259" s="34"/>
      <c r="DFS259" s="34"/>
      <c r="DFT259" s="34"/>
      <c r="DFU259" s="34"/>
      <c r="DFV259" s="34"/>
      <c r="DFW259" s="34"/>
      <c r="DFX259" s="34"/>
      <c r="DFY259" s="34"/>
      <c r="DFZ259" s="34"/>
      <c r="DGA259" s="34"/>
      <c r="DGB259" s="34"/>
      <c r="DGC259" s="34"/>
      <c r="DGD259" s="34"/>
      <c r="DGE259" s="34"/>
      <c r="DGF259" s="34"/>
      <c r="DGG259" s="34"/>
      <c r="DGH259" s="34"/>
      <c r="DGI259" s="34"/>
      <c r="DGJ259" s="34"/>
      <c r="DGK259" s="34"/>
      <c r="DGL259" s="34"/>
      <c r="DGM259" s="34"/>
      <c r="DGN259" s="34"/>
      <c r="DGO259" s="34"/>
      <c r="DGP259" s="34"/>
      <c r="DGQ259" s="34"/>
      <c r="DGR259" s="34"/>
      <c r="DGS259" s="34"/>
      <c r="DGT259" s="34"/>
      <c r="DGU259" s="34"/>
      <c r="DGV259" s="34"/>
      <c r="DGW259" s="34"/>
      <c r="DGX259" s="34"/>
      <c r="DGY259" s="34"/>
      <c r="DGZ259" s="34"/>
      <c r="DHA259" s="34"/>
      <c r="DHB259" s="34"/>
      <c r="DHC259" s="34"/>
      <c r="DHD259" s="34"/>
      <c r="DHE259" s="34"/>
      <c r="DHF259" s="34"/>
      <c r="DHG259" s="34"/>
      <c r="DHH259" s="34"/>
      <c r="DHI259" s="34"/>
      <c r="DHJ259" s="34"/>
      <c r="DHK259" s="34"/>
      <c r="DHL259" s="34"/>
      <c r="DHM259" s="34"/>
      <c r="DHN259" s="34"/>
      <c r="DHO259" s="34"/>
      <c r="DHP259" s="34"/>
      <c r="DHQ259" s="34"/>
      <c r="DHR259" s="34"/>
      <c r="DHS259" s="34"/>
      <c r="DHT259" s="34"/>
      <c r="DHU259" s="34"/>
      <c r="DHV259" s="34"/>
      <c r="DHW259" s="34"/>
      <c r="DHX259" s="34"/>
      <c r="DHY259" s="34"/>
      <c r="DHZ259" s="34"/>
      <c r="DIA259" s="34"/>
      <c r="DIB259" s="34"/>
      <c r="DIC259" s="34"/>
      <c r="DID259" s="34"/>
      <c r="DIE259" s="34"/>
      <c r="DIF259" s="34"/>
      <c r="DIG259" s="34"/>
      <c r="DIH259" s="34"/>
      <c r="DII259" s="34"/>
      <c r="DIJ259" s="34"/>
      <c r="DIK259" s="34"/>
      <c r="DIL259" s="34"/>
      <c r="DIM259" s="34"/>
      <c r="DIN259" s="34"/>
      <c r="DIO259" s="34"/>
      <c r="DIP259" s="34"/>
      <c r="DIQ259" s="34"/>
      <c r="DIR259" s="34"/>
      <c r="DIS259" s="34"/>
      <c r="DIT259" s="34"/>
      <c r="DIU259" s="34"/>
      <c r="DIV259" s="34"/>
      <c r="DIW259" s="34"/>
      <c r="DIX259" s="34"/>
      <c r="DIY259" s="34"/>
      <c r="DIZ259" s="34"/>
      <c r="DJA259" s="34"/>
      <c r="DJB259" s="34"/>
      <c r="DJC259" s="34"/>
      <c r="DJD259" s="34"/>
      <c r="DJE259" s="34"/>
      <c r="DJF259" s="34"/>
      <c r="DJG259" s="34"/>
      <c r="DJH259" s="34"/>
      <c r="DJI259" s="34"/>
      <c r="DJJ259" s="34"/>
      <c r="DJK259" s="34"/>
      <c r="DJL259" s="34"/>
      <c r="DJM259" s="34"/>
      <c r="DJN259" s="34"/>
      <c r="DJO259" s="34"/>
      <c r="DJP259" s="34"/>
      <c r="DJQ259" s="34"/>
      <c r="DJR259" s="34"/>
      <c r="DJS259" s="34"/>
      <c r="DJT259" s="34"/>
      <c r="DJU259" s="34"/>
      <c r="DJV259" s="34"/>
      <c r="DJW259" s="34"/>
      <c r="DJX259" s="34"/>
      <c r="DJY259" s="34"/>
      <c r="DJZ259" s="34"/>
      <c r="DKA259" s="34"/>
      <c r="DKB259" s="34"/>
      <c r="DKC259" s="34"/>
      <c r="DKD259" s="34"/>
      <c r="DKE259" s="34"/>
      <c r="DKF259" s="34"/>
      <c r="DKG259" s="34"/>
      <c r="DKH259" s="34"/>
      <c r="DKI259" s="34"/>
      <c r="DKJ259" s="34"/>
      <c r="DKK259" s="34"/>
      <c r="DKL259" s="34"/>
      <c r="DKM259" s="34"/>
      <c r="DKN259" s="34"/>
      <c r="DKO259" s="34"/>
      <c r="DKP259" s="34"/>
      <c r="DKQ259" s="34"/>
      <c r="DKR259" s="34"/>
      <c r="DKS259" s="34"/>
      <c r="DKT259" s="34"/>
      <c r="DKU259" s="34"/>
      <c r="DKV259" s="34"/>
      <c r="DKW259" s="34"/>
      <c r="DKX259" s="34"/>
      <c r="DKY259" s="34"/>
      <c r="DKZ259" s="34"/>
      <c r="DLA259" s="34"/>
      <c r="DLB259" s="34"/>
      <c r="DLC259" s="34"/>
      <c r="DLD259" s="34"/>
      <c r="DLE259" s="34"/>
      <c r="DLF259" s="34"/>
      <c r="DLG259" s="34"/>
      <c r="DLH259" s="34"/>
      <c r="DLI259" s="34"/>
      <c r="DLJ259" s="34"/>
      <c r="DLK259" s="34"/>
      <c r="DLL259" s="34"/>
      <c r="DLM259" s="34"/>
      <c r="DLN259" s="34"/>
      <c r="DLO259" s="34"/>
      <c r="DLP259" s="34"/>
      <c r="DLQ259" s="34"/>
      <c r="DLR259" s="34"/>
      <c r="DLS259" s="34"/>
      <c r="DLT259" s="34"/>
      <c r="DLU259" s="34"/>
      <c r="DLV259" s="34"/>
      <c r="DLW259" s="34"/>
      <c r="DLX259" s="34"/>
      <c r="DLY259" s="34"/>
      <c r="DLZ259" s="34"/>
      <c r="DMA259" s="34"/>
      <c r="DMB259" s="34"/>
      <c r="DMC259" s="34"/>
      <c r="DMD259" s="34"/>
      <c r="DME259" s="34"/>
      <c r="DMF259" s="34"/>
      <c r="DMG259" s="34"/>
      <c r="DMH259" s="34"/>
      <c r="DMI259" s="34"/>
      <c r="DMJ259" s="34"/>
      <c r="DMK259" s="34"/>
      <c r="DML259" s="34"/>
      <c r="DMM259" s="34"/>
      <c r="DMN259" s="34"/>
      <c r="DMO259" s="34"/>
      <c r="DMP259" s="34"/>
      <c r="DMQ259" s="34"/>
      <c r="DMR259" s="34"/>
      <c r="DMS259" s="34"/>
      <c r="DMT259" s="34"/>
      <c r="DMU259" s="34"/>
      <c r="DMV259" s="34"/>
      <c r="DMW259" s="34"/>
      <c r="DMX259" s="34"/>
      <c r="DMY259" s="34"/>
      <c r="DMZ259" s="34"/>
      <c r="DNA259" s="34"/>
      <c r="DNB259" s="34"/>
      <c r="DNC259" s="34"/>
      <c r="DND259" s="34"/>
      <c r="DNE259" s="34"/>
      <c r="DNF259" s="34"/>
      <c r="DNG259" s="34"/>
      <c r="DNH259" s="34"/>
      <c r="DNI259" s="34"/>
      <c r="DNJ259" s="34"/>
      <c r="DNK259" s="34"/>
      <c r="DNL259" s="34"/>
      <c r="DNM259" s="34"/>
      <c r="DNN259" s="34"/>
      <c r="DNO259" s="34"/>
      <c r="DNP259" s="34"/>
      <c r="DNQ259" s="34"/>
      <c r="DNR259" s="34"/>
      <c r="DNS259" s="34"/>
      <c r="DNT259" s="34"/>
      <c r="DNU259" s="34"/>
      <c r="DNV259" s="34"/>
      <c r="DNW259" s="34"/>
      <c r="DNX259" s="34"/>
      <c r="DNY259" s="34"/>
      <c r="DNZ259" s="34"/>
      <c r="DOA259" s="34"/>
      <c r="DOB259" s="34"/>
      <c r="DOC259" s="34"/>
      <c r="DOD259" s="34"/>
      <c r="DOE259" s="34"/>
      <c r="DOF259" s="34"/>
      <c r="DOG259" s="34"/>
      <c r="DOH259" s="34"/>
      <c r="DOI259" s="34"/>
      <c r="DOJ259" s="34"/>
      <c r="DOK259" s="34"/>
      <c r="DOL259" s="34"/>
      <c r="DOM259" s="34"/>
      <c r="DON259" s="34"/>
      <c r="DOO259" s="34"/>
      <c r="DOP259" s="34"/>
      <c r="DOQ259" s="34"/>
      <c r="DOR259" s="34"/>
      <c r="DOS259" s="34"/>
      <c r="DOT259" s="34"/>
      <c r="DOU259" s="34"/>
      <c r="DOV259" s="34"/>
      <c r="DOW259" s="34"/>
      <c r="DOX259" s="34"/>
      <c r="DOY259" s="34"/>
      <c r="DOZ259" s="34"/>
      <c r="DPA259" s="34"/>
      <c r="DPB259" s="34"/>
      <c r="DPC259" s="34"/>
      <c r="DPD259" s="34"/>
      <c r="DPE259" s="34"/>
      <c r="DPF259" s="34"/>
      <c r="DPG259" s="34"/>
      <c r="DPH259" s="34"/>
      <c r="DPI259" s="34"/>
      <c r="DPJ259" s="34"/>
      <c r="DPK259" s="34"/>
      <c r="DPL259" s="34"/>
      <c r="DPM259" s="34"/>
      <c r="DPN259" s="34"/>
      <c r="DPO259" s="34"/>
      <c r="DPP259" s="34"/>
      <c r="DPQ259" s="34"/>
      <c r="DPR259" s="34"/>
      <c r="DPS259" s="34"/>
      <c r="DPT259" s="34"/>
      <c r="DPU259" s="34"/>
      <c r="DPV259" s="34"/>
      <c r="DPW259" s="34"/>
      <c r="DPX259" s="34"/>
      <c r="DPY259" s="34"/>
      <c r="DPZ259" s="34"/>
      <c r="DQA259" s="34"/>
      <c r="DQB259" s="34"/>
      <c r="DQC259" s="34"/>
      <c r="DQD259" s="34"/>
      <c r="DQE259" s="34"/>
      <c r="DQF259" s="34"/>
      <c r="DQG259" s="34"/>
      <c r="DQH259" s="34"/>
      <c r="DQI259" s="34"/>
      <c r="DQJ259" s="34"/>
      <c r="DQK259" s="34"/>
      <c r="DQL259" s="34"/>
      <c r="DQM259" s="34"/>
      <c r="DQN259" s="34"/>
      <c r="DQO259" s="34"/>
      <c r="DQP259" s="34"/>
      <c r="DQQ259" s="34"/>
      <c r="DQR259" s="34"/>
      <c r="DQS259" s="34"/>
      <c r="DQT259" s="34"/>
      <c r="DQU259" s="34"/>
      <c r="DQV259" s="34"/>
      <c r="DQW259" s="34"/>
      <c r="DQX259" s="34"/>
      <c r="DQY259" s="34"/>
      <c r="DQZ259" s="34"/>
      <c r="DRA259" s="34"/>
      <c r="DRB259" s="34"/>
      <c r="DRC259" s="34"/>
      <c r="DRD259" s="34"/>
      <c r="DRE259" s="34"/>
      <c r="DRF259" s="34"/>
      <c r="DRG259" s="34"/>
      <c r="DRH259" s="34"/>
      <c r="DRI259" s="34"/>
      <c r="DRJ259" s="34"/>
      <c r="DRK259" s="34"/>
      <c r="DRL259" s="34"/>
      <c r="DRM259" s="34"/>
      <c r="DRN259" s="34"/>
      <c r="DRO259" s="34"/>
      <c r="DRP259" s="34"/>
      <c r="DRQ259" s="34"/>
      <c r="DRR259" s="34"/>
      <c r="DRS259" s="34"/>
      <c r="DRT259" s="34"/>
      <c r="DRU259" s="34"/>
      <c r="DRV259" s="34"/>
      <c r="DRW259" s="34"/>
      <c r="DRX259" s="34"/>
      <c r="DRY259" s="34"/>
      <c r="DRZ259" s="34"/>
      <c r="DSA259" s="34"/>
      <c r="DSB259" s="34"/>
      <c r="DSC259" s="34"/>
      <c r="DSD259" s="34"/>
      <c r="DSE259" s="34"/>
      <c r="DSF259" s="34"/>
      <c r="DSG259" s="34"/>
      <c r="DSH259" s="34"/>
      <c r="DSI259" s="34"/>
      <c r="DSJ259" s="34"/>
      <c r="DSK259" s="34"/>
      <c r="DSL259" s="34"/>
      <c r="DSM259" s="34"/>
      <c r="DSN259" s="34"/>
      <c r="DSO259" s="34"/>
      <c r="DSP259" s="34"/>
      <c r="DSQ259" s="34"/>
      <c r="DSR259" s="34"/>
      <c r="DSS259" s="34"/>
      <c r="DST259" s="34"/>
      <c r="DSU259" s="34"/>
      <c r="DSV259" s="34"/>
      <c r="DSW259" s="34"/>
      <c r="DSX259" s="34"/>
      <c r="DSY259" s="34"/>
      <c r="DSZ259" s="34"/>
      <c r="DTA259" s="34"/>
      <c r="DTB259" s="34"/>
      <c r="DTC259" s="34"/>
      <c r="DTD259" s="34"/>
      <c r="DTE259" s="34"/>
      <c r="DTF259" s="34"/>
      <c r="DTG259" s="34"/>
      <c r="DTH259" s="34"/>
      <c r="DTI259" s="34"/>
      <c r="DTJ259" s="34"/>
      <c r="DTK259" s="34"/>
      <c r="DTL259" s="34"/>
      <c r="DTM259" s="34"/>
      <c r="DTN259" s="34"/>
      <c r="DTO259" s="34"/>
      <c r="DTP259" s="34"/>
      <c r="DTQ259" s="34"/>
      <c r="DTR259" s="34"/>
      <c r="DTS259" s="34"/>
      <c r="DTT259" s="34"/>
      <c r="DTU259" s="34"/>
      <c r="DTV259" s="34"/>
      <c r="DTW259" s="34"/>
      <c r="DTX259" s="34"/>
      <c r="DTY259" s="34"/>
      <c r="DTZ259" s="34"/>
      <c r="DUA259" s="34"/>
      <c r="DUB259" s="34"/>
      <c r="DUC259" s="34"/>
      <c r="DUD259" s="34"/>
      <c r="DUE259" s="34"/>
      <c r="DUF259" s="34"/>
      <c r="DUG259" s="34"/>
      <c r="DUH259" s="34"/>
      <c r="DUI259" s="34"/>
      <c r="DUJ259" s="34"/>
      <c r="DUK259" s="34"/>
      <c r="DUL259" s="34"/>
      <c r="DUM259" s="34"/>
      <c r="DUN259" s="34"/>
      <c r="DUO259" s="34"/>
      <c r="DUP259" s="34"/>
      <c r="DUQ259" s="34"/>
      <c r="DUR259" s="34"/>
      <c r="DUS259" s="34"/>
      <c r="DUT259" s="34"/>
      <c r="DUU259" s="34"/>
      <c r="DUV259" s="34"/>
      <c r="DUW259" s="34"/>
      <c r="DUX259" s="34"/>
      <c r="DUY259" s="34"/>
      <c r="DUZ259" s="34"/>
      <c r="DVA259" s="34"/>
      <c r="DVB259" s="34"/>
      <c r="DVC259" s="34"/>
      <c r="DVD259" s="34"/>
      <c r="DVE259" s="34"/>
      <c r="DVF259" s="34"/>
      <c r="DVG259" s="34"/>
      <c r="DVH259" s="34"/>
      <c r="DVI259" s="34"/>
      <c r="DVJ259" s="34"/>
      <c r="DVK259" s="34"/>
      <c r="DVL259" s="34"/>
      <c r="DVM259" s="34"/>
      <c r="DVN259" s="34"/>
      <c r="DVO259" s="34"/>
      <c r="DVP259" s="34"/>
      <c r="DVQ259" s="34"/>
      <c r="DVR259" s="34"/>
      <c r="DVS259" s="34"/>
      <c r="DVT259" s="34"/>
      <c r="DVU259" s="34"/>
      <c r="DVV259" s="34"/>
      <c r="DVW259" s="34"/>
      <c r="DVX259" s="34"/>
      <c r="DVY259" s="34"/>
      <c r="DVZ259" s="34"/>
      <c r="DWA259" s="34"/>
      <c r="DWB259" s="34"/>
      <c r="DWC259" s="34"/>
      <c r="DWD259" s="34"/>
      <c r="DWE259" s="34"/>
      <c r="DWF259" s="34"/>
      <c r="DWG259" s="34"/>
      <c r="DWH259" s="34"/>
      <c r="DWI259" s="34"/>
      <c r="DWJ259" s="34"/>
      <c r="DWK259" s="34"/>
      <c r="DWL259" s="34"/>
      <c r="DWM259" s="34"/>
      <c r="DWN259" s="34"/>
      <c r="DWO259" s="34"/>
      <c r="DWP259" s="34"/>
      <c r="DWQ259" s="34"/>
      <c r="DWR259" s="34"/>
      <c r="DWS259" s="34"/>
      <c r="DWT259" s="34"/>
      <c r="DWU259" s="34"/>
      <c r="DWV259" s="34"/>
      <c r="DWW259" s="34"/>
      <c r="DWX259" s="34"/>
      <c r="DWY259" s="34"/>
      <c r="DWZ259" s="34"/>
      <c r="DXA259" s="34"/>
      <c r="DXB259" s="34"/>
      <c r="DXC259" s="34"/>
      <c r="DXD259" s="34"/>
      <c r="DXE259" s="34"/>
      <c r="DXF259" s="34"/>
      <c r="DXG259" s="34"/>
      <c r="DXH259" s="34"/>
      <c r="DXI259" s="34"/>
      <c r="DXJ259" s="34"/>
      <c r="DXK259" s="34"/>
      <c r="DXL259" s="34"/>
      <c r="DXM259" s="34"/>
      <c r="DXN259" s="34"/>
      <c r="DXO259" s="34"/>
      <c r="DXP259" s="34"/>
      <c r="DXQ259" s="34"/>
      <c r="DXR259" s="34"/>
      <c r="DXS259" s="34"/>
      <c r="DXT259" s="34"/>
      <c r="DXU259" s="34"/>
      <c r="DXV259" s="34"/>
      <c r="DXW259" s="34"/>
      <c r="DXX259" s="34"/>
      <c r="DXY259" s="34"/>
      <c r="DXZ259" s="34"/>
      <c r="DYA259" s="34"/>
      <c r="DYB259" s="34"/>
      <c r="DYC259" s="34"/>
      <c r="DYD259" s="34"/>
      <c r="DYE259" s="34"/>
      <c r="DYF259" s="34"/>
      <c r="DYG259" s="34"/>
      <c r="DYH259" s="34"/>
      <c r="DYI259" s="34"/>
      <c r="DYJ259" s="34"/>
      <c r="DYK259" s="34"/>
      <c r="DYL259" s="34"/>
      <c r="DYM259" s="34"/>
      <c r="DYN259" s="34"/>
      <c r="DYO259" s="34"/>
      <c r="DYP259" s="34"/>
      <c r="DYQ259" s="34"/>
      <c r="DYR259" s="34"/>
      <c r="DYS259" s="34"/>
      <c r="DYT259" s="34"/>
      <c r="DYU259" s="34"/>
      <c r="DYV259" s="34"/>
      <c r="DYW259" s="34"/>
      <c r="DYX259" s="34"/>
      <c r="DYY259" s="34"/>
      <c r="DYZ259" s="34"/>
      <c r="DZA259" s="34"/>
      <c r="DZB259" s="34"/>
      <c r="DZC259" s="34"/>
      <c r="DZD259" s="34"/>
      <c r="DZE259" s="34"/>
      <c r="DZF259" s="34"/>
      <c r="DZG259" s="34"/>
      <c r="DZH259" s="34"/>
      <c r="DZI259" s="34"/>
      <c r="DZJ259" s="34"/>
      <c r="DZK259" s="34"/>
      <c r="DZL259" s="34"/>
      <c r="DZM259" s="34"/>
      <c r="DZN259" s="34"/>
      <c r="DZO259" s="34"/>
      <c r="DZP259" s="34"/>
      <c r="DZQ259" s="34"/>
      <c r="DZR259" s="34"/>
      <c r="DZS259" s="34"/>
      <c r="DZT259" s="34"/>
      <c r="DZU259" s="34"/>
      <c r="DZV259" s="34"/>
      <c r="DZW259" s="34"/>
      <c r="DZX259" s="34"/>
      <c r="DZY259" s="34"/>
      <c r="DZZ259" s="34"/>
      <c r="EAA259" s="34"/>
      <c r="EAB259" s="34"/>
      <c r="EAC259" s="34"/>
      <c r="EAD259" s="34"/>
      <c r="EAE259" s="34"/>
      <c r="EAF259" s="34"/>
      <c r="EAG259" s="34"/>
      <c r="EAH259" s="34"/>
      <c r="EAI259" s="34"/>
      <c r="EAJ259" s="34"/>
      <c r="EAK259" s="34"/>
      <c r="EAL259" s="34"/>
      <c r="EAM259" s="34"/>
      <c r="EAN259" s="34"/>
      <c r="EAO259" s="34"/>
      <c r="EAP259" s="34"/>
      <c r="EAQ259" s="34"/>
      <c r="EAR259" s="34"/>
      <c r="EAS259" s="34"/>
      <c r="EAT259" s="34"/>
      <c r="EAU259" s="34"/>
      <c r="EAV259" s="34"/>
      <c r="EAW259" s="34"/>
      <c r="EAX259" s="34"/>
      <c r="EAY259" s="34"/>
      <c r="EAZ259" s="34"/>
      <c r="EBA259" s="34"/>
      <c r="EBB259" s="34"/>
      <c r="EBC259" s="34"/>
      <c r="EBD259" s="34"/>
      <c r="EBE259" s="34"/>
      <c r="EBF259" s="34"/>
      <c r="EBG259" s="34"/>
      <c r="EBH259" s="34"/>
      <c r="EBI259" s="34"/>
      <c r="EBJ259" s="34"/>
      <c r="EBK259" s="34"/>
      <c r="EBL259" s="34"/>
      <c r="EBM259" s="34"/>
      <c r="EBN259" s="34"/>
      <c r="EBO259" s="34"/>
      <c r="EBP259" s="34"/>
      <c r="EBQ259" s="34"/>
      <c r="EBR259" s="34"/>
      <c r="EBS259" s="34"/>
      <c r="EBT259" s="34"/>
      <c r="EBU259" s="34"/>
      <c r="EBV259" s="34"/>
      <c r="EBW259" s="34"/>
      <c r="EBX259" s="34"/>
      <c r="EBY259" s="34"/>
      <c r="EBZ259" s="34"/>
      <c r="ECA259" s="34"/>
      <c r="ECB259" s="34"/>
      <c r="ECC259" s="34"/>
      <c r="ECD259" s="34"/>
      <c r="ECE259" s="34"/>
      <c r="ECF259" s="34"/>
      <c r="ECG259" s="34"/>
      <c r="ECH259" s="34"/>
      <c r="ECI259" s="34"/>
      <c r="ECJ259" s="34"/>
      <c r="ECK259" s="34"/>
      <c r="ECL259" s="34"/>
      <c r="ECM259" s="34"/>
      <c r="ECN259" s="34"/>
      <c r="ECO259" s="34"/>
      <c r="ECP259" s="34"/>
      <c r="ECQ259" s="34"/>
      <c r="ECR259" s="34"/>
      <c r="ECS259" s="34"/>
      <c r="ECT259" s="34"/>
      <c r="ECU259" s="34"/>
      <c r="ECV259" s="34"/>
      <c r="ECW259" s="34"/>
      <c r="ECX259" s="34"/>
      <c r="ECY259" s="34"/>
      <c r="ECZ259" s="34"/>
      <c r="EDA259" s="34"/>
      <c r="EDB259" s="34"/>
      <c r="EDC259" s="34"/>
      <c r="EDD259" s="34"/>
      <c r="EDE259" s="34"/>
      <c r="EDF259" s="34"/>
      <c r="EDG259" s="34"/>
      <c r="EDH259" s="34"/>
      <c r="EDI259" s="34"/>
      <c r="EDJ259" s="34"/>
      <c r="EDK259" s="34"/>
      <c r="EDL259" s="34"/>
      <c r="EDM259" s="34"/>
      <c r="EDN259" s="34"/>
      <c r="EDO259" s="34"/>
      <c r="EDP259" s="34"/>
      <c r="EDQ259" s="34"/>
      <c r="EDR259" s="34"/>
      <c r="EDS259" s="34"/>
      <c r="EDT259" s="34"/>
      <c r="EDU259" s="34"/>
      <c r="EDV259" s="34"/>
      <c r="EDW259" s="34"/>
      <c r="EDX259" s="34"/>
      <c r="EDY259" s="34"/>
      <c r="EDZ259" s="34"/>
      <c r="EEA259" s="34"/>
      <c r="EEB259" s="34"/>
      <c r="EEC259" s="34"/>
      <c r="EED259" s="34"/>
      <c r="EEE259" s="34"/>
      <c r="EEF259" s="34"/>
      <c r="EEG259" s="34"/>
      <c r="EEH259" s="34"/>
      <c r="EEI259" s="34"/>
      <c r="EEJ259" s="34"/>
      <c r="EEK259" s="34"/>
      <c r="EEL259" s="34"/>
      <c r="EEM259" s="34"/>
      <c r="EEN259" s="34"/>
      <c r="EEO259" s="34"/>
      <c r="EEP259" s="34"/>
      <c r="EEQ259" s="34"/>
      <c r="EER259" s="34"/>
      <c r="EES259" s="34"/>
      <c r="EET259" s="34"/>
      <c r="EEU259" s="34"/>
      <c r="EEV259" s="34"/>
      <c r="EEW259" s="34"/>
      <c r="EEX259" s="34"/>
      <c r="EEY259" s="34"/>
      <c r="EEZ259" s="34"/>
      <c r="EFA259" s="34"/>
      <c r="EFB259" s="34"/>
      <c r="EFC259" s="34"/>
      <c r="EFD259" s="34"/>
      <c r="EFE259" s="34"/>
      <c r="EFF259" s="34"/>
      <c r="EFG259" s="34"/>
      <c r="EFH259" s="34"/>
      <c r="EFI259" s="34"/>
      <c r="EFJ259" s="34"/>
      <c r="EFK259" s="34"/>
      <c r="EFL259" s="34"/>
      <c r="EFM259" s="34"/>
      <c r="EFN259" s="34"/>
      <c r="EFO259" s="34"/>
      <c r="EFP259" s="34"/>
      <c r="EFQ259" s="34"/>
      <c r="EFR259" s="34"/>
      <c r="EFS259" s="34"/>
      <c r="EFT259" s="34"/>
      <c r="EFU259" s="34"/>
      <c r="EFV259" s="34"/>
      <c r="EFW259" s="34"/>
      <c r="EFX259" s="34"/>
      <c r="EFY259" s="34"/>
      <c r="EFZ259" s="34"/>
      <c r="EGA259" s="34"/>
      <c r="EGB259" s="34"/>
      <c r="EGC259" s="34"/>
      <c r="EGD259" s="34"/>
      <c r="EGE259" s="34"/>
      <c r="EGF259" s="34"/>
      <c r="EGG259" s="34"/>
      <c r="EGH259" s="34"/>
      <c r="EGI259" s="34"/>
      <c r="EGJ259" s="34"/>
      <c r="EGK259" s="34"/>
      <c r="EGL259" s="34"/>
      <c r="EGM259" s="34"/>
      <c r="EGN259" s="34"/>
      <c r="EGO259" s="34"/>
      <c r="EGP259" s="34"/>
      <c r="EGQ259" s="34"/>
      <c r="EGR259" s="34"/>
      <c r="EGS259" s="34"/>
      <c r="EGT259" s="34"/>
      <c r="EGU259" s="34"/>
      <c r="EGV259" s="34"/>
      <c r="EGW259" s="34"/>
      <c r="EGX259" s="34"/>
      <c r="EGY259" s="34"/>
      <c r="EGZ259" s="34"/>
      <c r="EHA259" s="34"/>
      <c r="EHB259" s="34"/>
      <c r="EHC259" s="34"/>
      <c r="EHD259" s="34"/>
      <c r="EHE259" s="34"/>
      <c r="EHF259" s="34"/>
      <c r="EHG259" s="34"/>
      <c r="EHH259" s="34"/>
      <c r="EHI259" s="34"/>
      <c r="EHJ259" s="34"/>
      <c r="EHK259" s="34"/>
      <c r="EHL259" s="34"/>
      <c r="EHM259" s="34"/>
      <c r="EHN259" s="34"/>
      <c r="EHO259" s="34"/>
      <c r="EHP259" s="34"/>
      <c r="EHQ259" s="34"/>
      <c r="EHR259" s="34"/>
      <c r="EHS259" s="34"/>
      <c r="EHT259" s="34"/>
      <c r="EHU259" s="34"/>
      <c r="EHV259" s="34"/>
      <c r="EHW259" s="34"/>
      <c r="EHX259" s="34"/>
      <c r="EHY259" s="34"/>
      <c r="EHZ259" s="34"/>
      <c r="EIA259" s="34"/>
      <c r="EIB259" s="34"/>
      <c r="EIC259" s="34"/>
      <c r="EID259" s="34"/>
      <c r="EIE259" s="34"/>
      <c r="EIF259" s="34"/>
      <c r="EIG259" s="34"/>
      <c r="EIH259" s="34"/>
      <c r="EII259" s="34"/>
      <c r="EIJ259" s="34"/>
      <c r="EIK259" s="34"/>
      <c r="EIL259" s="34"/>
      <c r="EIM259" s="34"/>
      <c r="EIN259" s="34"/>
      <c r="EIO259" s="34"/>
      <c r="EIP259" s="34"/>
      <c r="EIQ259" s="34"/>
      <c r="EIR259" s="34"/>
      <c r="EIS259" s="34"/>
      <c r="EIT259" s="34"/>
      <c r="EIU259" s="34"/>
      <c r="EIV259" s="34"/>
      <c r="EIW259" s="34"/>
      <c r="EIX259" s="34"/>
      <c r="EIY259" s="34"/>
      <c r="EIZ259" s="34"/>
      <c r="EJA259" s="34"/>
      <c r="EJB259" s="34"/>
      <c r="EJC259" s="34"/>
      <c r="EJD259" s="34"/>
      <c r="EJE259" s="34"/>
      <c r="EJF259" s="34"/>
      <c r="EJG259" s="34"/>
      <c r="EJH259" s="34"/>
      <c r="EJI259" s="34"/>
      <c r="EJJ259" s="34"/>
      <c r="EJK259" s="34"/>
      <c r="EJL259" s="34"/>
      <c r="EJM259" s="34"/>
      <c r="EJN259" s="34"/>
      <c r="EJO259" s="34"/>
      <c r="EJP259" s="34"/>
      <c r="EJQ259" s="34"/>
      <c r="EJR259" s="34"/>
      <c r="EJS259" s="34"/>
      <c r="EJT259" s="34"/>
      <c r="EJU259" s="34"/>
      <c r="EJV259" s="34"/>
      <c r="EJW259" s="34"/>
      <c r="EJX259" s="34"/>
      <c r="EJY259" s="34"/>
      <c r="EJZ259" s="34"/>
      <c r="EKA259" s="34"/>
      <c r="EKB259" s="34"/>
      <c r="EKC259" s="34"/>
      <c r="EKD259" s="34"/>
      <c r="EKE259" s="34"/>
      <c r="EKF259" s="34"/>
      <c r="EKG259" s="34"/>
      <c r="EKH259" s="34"/>
      <c r="EKI259" s="34"/>
      <c r="EKJ259" s="34"/>
      <c r="EKK259" s="34"/>
      <c r="EKL259" s="34"/>
      <c r="EKM259" s="34"/>
      <c r="EKN259" s="34"/>
      <c r="EKO259" s="34"/>
      <c r="EKP259" s="34"/>
      <c r="EKQ259" s="34"/>
      <c r="EKR259" s="34"/>
      <c r="EKS259" s="34"/>
      <c r="EKT259" s="34"/>
      <c r="EKU259" s="34"/>
      <c r="EKV259" s="34"/>
      <c r="EKW259" s="34"/>
      <c r="EKX259" s="34"/>
      <c r="EKY259" s="34"/>
      <c r="EKZ259" s="34"/>
      <c r="ELA259" s="34"/>
      <c r="ELB259" s="34"/>
      <c r="ELC259" s="34"/>
      <c r="ELD259" s="34"/>
      <c r="ELE259" s="34"/>
      <c r="ELF259" s="34"/>
      <c r="ELG259" s="34"/>
      <c r="ELH259" s="34"/>
      <c r="ELI259" s="34"/>
      <c r="ELJ259" s="34"/>
      <c r="ELK259" s="34"/>
      <c r="ELL259" s="34"/>
      <c r="ELM259" s="34"/>
      <c r="ELN259" s="34"/>
      <c r="ELO259" s="34"/>
      <c r="ELP259" s="34"/>
      <c r="ELQ259" s="34"/>
      <c r="ELR259" s="34"/>
      <c r="ELS259" s="34"/>
      <c r="ELT259" s="34"/>
      <c r="ELU259" s="34"/>
      <c r="ELV259" s="34"/>
      <c r="ELW259" s="34"/>
      <c r="ELX259" s="34"/>
      <c r="ELY259" s="34"/>
      <c r="ELZ259" s="34"/>
      <c r="EMA259" s="34"/>
      <c r="EMB259" s="34"/>
      <c r="EMC259" s="34"/>
      <c r="EMD259" s="34"/>
      <c r="EME259" s="34"/>
      <c r="EMF259" s="34"/>
      <c r="EMG259" s="34"/>
      <c r="EMH259" s="34"/>
      <c r="EMI259" s="34"/>
      <c r="EMJ259" s="34"/>
      <c r="EMK259" s="34"/>
      <c r="EML259" s="34"/>
      <c r="EMM259" s="34"/>
      <c r="EMN259" s="34"/>
      <c r="EMO259" s="34"/>
      <c r="EMP259" s="34"/>
      <c r="EMQ259" s="34"/>
      <c r="EMR259" s="34"/>
      <c r="EMS259" s="34"/>
      <c r="EMT259" s="34"/>
      <c r="EMU259" s="34"/>
      <c r="EMV259" s="34"/>
      <c r="EMW259" s="34"/>
      <c r="EMX259" s="34"/>
      <c r="EMY259" s="34"/>
      <c r="EMZ259" s="34"/>
      <c r="ENA259" s="34"/>
      <c r="ENB259" s="34"/>
      <c r="ENC259" s="34"/>
      <c r="END259" s="34"/>
      <c r="ENE259" s="34"/>
      <c r="ENF259" s="34"/>
      <c r="ENG259" s="34"/>
      <c r="ENH259" s="34"/>
      <c r="ENI259" s="34"/>
      <c r="ENJ259" s="34"/>
      <c r="ENK259" s="34"/>
      <c r="ENL259" s="34"/>
      <c r="ENM259" s="34"/>
      <c r="ENN259" s="34"/>
      <c r="ENO259" s="34"/>
      <c r="ENP259" s="34"/>
      <c r="ENQ259" s="34"/>
      <c r="ENR259" s="34"/>
      <c r="ENS259" s="34"/>
      <c r="ENT259" s="34"/>
      <c r="ENU259" s="34"/>
      <c r="ENV259" s="34"/>
      <c r="ENW259" s="34"/>
      <c r="ENX259" s="34"/>
      <c r="ENY259" s="34"/>
      <c r="ENZ259" s="34"/>
      <c r="EOA259" s="34"/>
      <c r="EOB259" s="34"/>
      <c r="EOC259" s="34"/>
      <c r="EOD259" s="34"/>
      <c r="EOE259" s="34"/>
      <c r="EOF259" s="34"/>
      <c r="EOG259" s="34"/>
      <c r="EOH259" s="34"/>
      <c r="EOI259" s="34"/>
      <c r="EOJ259" s="34"/>
      <c r="EOK259" s="34"/>
      <c r="EOL259" s="34"/>
      <c r="EOM259" s="34"/>
      <c r="EON259" s="34"/>
      <c r="EOO259" s="34"/>
      <c r="EOP259" s="34"/>
      <c r="EOQ259" s="34"/>
      <c r="EOR259" s="34"/>
      <c r="EOS259" s="34"/>
      <c r="EOT259" s="34"/>
      <c r="EOU259" s="34"/>
      <c r="EOV259" s="34"/>
      <c r="EOW259" s="34"/>
      <c r="EOX259" s="34"/>
      <c r="EOY259" s="34"/>
      <c r="EOZ259" s="34"/>
      <c r="EPA259" s="34"/>
      <c r="EPB259" s="34"/>
      <c r="EPC259" s="34"/>
      <c r="EPD259" s="34"/>
      <c r="EPE259" s="34"/>
      <c r="EPF259" s="34"/>
      <c r="EPG259" s="34"/>
      <c r="EPH259" s="34"/>
      <c r="EPI259" s="34"/>
      <c r="EPJ259" s="34"/>
      <c r="EPK259" s="34"/>
      <c r="EPL259" s="34"/>
      <c r="EPM259" s="34"/>
      <c r="EPN259" s="34"/>
      <c r="EPO259" s="34"/>
      <c r="EPP259" s="34"/>
      <c r="EPQ259" s="34"/>
      <c r="EPR259" s="34"/>
      <c r="EPS259" s="34"/>
      <c r="EPT259" s="34"/>
      <c r="EPU259" s="34"/>
      <c r="EPV259" s="34"/>
      <c r="EPW259" s="34"/>
      <c r="EPX259" s="34"/>
      <c r="EPY259" s="34"/>
      <c r="EPZ259" s="34"/>
      <c r="EQA259" s="34"/>
      <c r="EQB259" s="34"/>
      <c r="EQC259" s="34"/>
      <c r="EQD259" s="34"/>
      <c r="EQE259" s="34"/>
      <c r="EQF259" s="34"/>
      <c r="EQG259" s="34"/>
      <c r="EQH259" s="34"/>
      <c r="EQI259" s="34"/>
      <c r="EQJ259" s="34"/>
      <c r="EQK259" s="34"/>
      <c r="EQL259" s="34"/>
      <c r="EQM259" s="34"/>
      <c r="EQN259" s="34"/>
      <c r="EQO259" s="34"/>
      <c r="EQP259" s="34"/>
      <c r="EQQ259" s="34"/>
      <c r="EQR259" s="34"/>
      <c r="EQS259" s="34"/>
      <c r="EQT259" s="34"/>
      <c r="EQU259" s="34"/>
      <c r="EQV259" s="34"/>
      <c r="EQW259" s="34"/>
      <c r="EQX259" s="34"/>
      <c r="EQY259" s="34"/>
      <c r="EQZ259" s="34"/>
      <c r="ERA259" s="34"/>
      <c r="ERB259" s="34"/>
      <c r="ERC259" s="34"/>
      <c r="ERD259" s="34"/>
      <c r="ERE259" s="34"/>
      <c r="ERF259" s="34"/>
      <c r="ERG259" s="34"/>
      <c r="ERH259" s="34"/>
      <c r="ERI259" s="34"/>
      <c r="ERJ259" s="34"/>
      <c r="ERK259" s="34"/>
      <c r="ERL259" s="34"/>
      <c r="ERM259" s="34"/>
      <c r="ERN259" s="34"/>
      <c r="ERO259" s="34"/>
      <c r="ERP259" s="34"/>
      <c r="ERQ259" s="34"/>
      <c r="ERR259" s="34"/>
      <c r="ERS259" s="34"/>
      <c r="ERT259" s="34"/>
      <c r="ERU259" s="34"/>
      <c r="ERV259" s="34"/>
      <c r="ERW259" s="34"/>
      <c r="ERX259" s="34"/>
      <c r="ERY259" s="34"/>
      <c r="ERZ259" s="34"/>
      <c r="ESA259" s="34"/>
      <c r="ESB259" s="34"/>
      <c r="ESC259" s="34"/>
      <c r="ESD259" s="34"/>
      <c r="ESE259" s="34"/>
      <c r="ESF259" s="34"/>
      <c r="ESG259" s="34"/>
      <c r="ESH259" s="34"/>
      <c r="ESI259" s="34"/>
      <c r="ESJ259" s="34"/>
      <c r="ESK259" s="34"/>
      <c r="ESL259" s="34"/>
      <c r="ESM259" s="34"/>
      <c r="ESN259" s="34"/>
      <c r="ESO259" s="34"/>
      <c r="ESP259" s="34"/>
      <c r="ESQ259" s="34"/>
      <c r="ESR259" s="34"/>
      <c r="ESS259" s="34"/>
      <c r="EST259" s="34"/>
      <c r="ESU259" s="34"/>
      <c r="ESV259" s="34"/>
      <c r="ESW259" s="34"/>
      <c r="ESX259" s="34"/>
      <c r="ESY259" s="34"/>
      <c r="ESZ259" s="34"/>
      <c r="ETA259" s="34"/>
      <c r="ETB259" s="34"/>
      <c r="ETC259" s="34"/>
      <c r="ETD259" s="34"/>
      <c r="ETE259" s="34"/>
      <c r="ETF259" s="34"/>
      <c r="ETG259" s="34"/>
      <c r="ETH259" s="34"/>
      <c r="ETI259" s="34"/>
      <c r="ETJ259" s="34"/>
      <c r="ETK259" s="34"/>
      <c r="ETL259" s="34"/>
      <c r="ETM259" s="34"/>
      <c r="ETN259" s="34"/>
      <c r="ETO259" s="34"/>
      <c r="ETP259" s="34"/>
      <c r="ETQ259" s="34"/>
      <c r="ETR259" s="34"/>
      <c r="ETS259" s="34"/>
      <c r="ETT259" s="34"/>
      <c r="ETU259" s="34"/>
      <c r="ETV259" s="34"/>
      <c r="ETW259" s="34"/>
      <c r="ETX259" s="34"/>
      <c r="ETY259" s="34"/>
      <c r="ETZ259" s="34"/>
      <c r="EUA259" s="34"/>
      <c r="EUB259" s="34"/>
      <c r="EUC259" s="34"/>
      <c r="EUD259" s="34"/>
      <c r="EUE259" s="34"/>
      <c r="EUF259" s="34"/>
      <c r="EUG259" s="34"/>
      <c r="EUH259" s="34"/>
      <c r="EUI259" s="34"/>
      <c r="EUJ259" s="34"/>
      <c r="EUK259" s="34"/>
      <c r="EUL259" s="34"/>
      <c r="EUM259" s="34"/>
      <c r="EUN259" s="34"/>
      <c r="EUO259" s="34"/>
      <c r="EUP259" s="34"/>
      <c r="EUQ259" s="34"/>
      <c r="EUR259" s="34"/>
      <c r="EUS259" s="34"/>
      <c r="EUT259" s="34"/>
      <c r="EUU259" s="34"/>
      <c r="EUV259" s="34"/>
      <c r="EUW259" s="34"/>
      <c r="EUX259" s="34"/>
      <c r="EUY259" s="34"/>
      <c r="EUZ259" s="34"/>
      <c r="EVA259" s="34"/>
      <c r="EVB259" s="34"/>
      <c r="EVC259" s="34"/>
      <c r="EVD259" s="34"/>
      <c r="EVE259" s="34"/>
      <c r="EVF259" s="34"/>
      <c r="EVG259" s="34"/>
      <c r="EVH259" s="34"/>
      <c r="EVI259" s="34"/>
      <c r="EVJ259" s="34"/>
      <c r="EVK259" s="34"/>
      <c r="EVL259" s="34"/>
      <c r="EVM259" s="34"/>
      <c r="EVN259" s="34"/>
      <c r="EVO259" s="34"/>
      <c r="EVP259" s="34"/>
      <c r="EVQ259" s="34"/>
      <c r="EVR259" s="34"/>
      <c r="EVS259" s="34"/>
      <c r="EVT259" s="34"/>
      <c r="EVU259" s="34"/>
      <c r="EVV259" s="34"/>
      <c r="EVW259" s="34"/>
      <c r="EVX259" s="34"/>
      <c r="EVY259" s="34"/>
      <c r="EVZ259" s="34"/>
      <c r="EWA259" s="34"/>
      <c r="EWB259" s="34"/>
      <c r="EWC259" s="34"/>
      <c r="EWD259" s="34"/>
      <c r="EWE259" s="34"/>
      <c r="EWF259" s="34"/>
      <c r="EWG259" s="34"/>
      <c r="EWH259" s="34"/>
      <c r="EWI259" s="34"/>
      <c r="EWJ259" s="34"/>
      <c r="EWK259" s="34"/>
      <c r="EWL259" s="34"/>
      <c r="EWM259" s="34"/>
      <c r="EWN259" s="34"/>
      <c r="EWO259" s="34"/>
      <c r="EWP259" s="34"/>
      <c r="EWQ259" s="34"/>
      <c r="EWR259" s="34"/>
      <c r="EWS259" s="34"/>
      <c r="EWT259" s="34"/>
      <c r="EWU259" s="34"/>
      <c r="EWV259" s="34"/>
      <c r="EWW259" s="34"/>
      <c r="EWX259" s="34"/>
      <c r="EWY259" s="34"/>
      <c r="EWZ259" s="34"/>
      <c r="EXA259" s="34"/>
      <c r="EXB259" s="34"/>
      <c r="EXC259" s="34"/>
      <c r="EXD259" s="34"/>
      <c r="EXE259" s="34"/>
      <c r="EXF259" s="34"/>
      <c r="EXG259" s="34"/>
      <c r="EXH259" s="34"/>
      <c r="EXI259" s="34"/>
      <c r="EXJ259" s="34"/>
      <c r="EXK259" s="34"/>
      <c r="EXL259" s="34"/>
      <c r="EXM259" s="34"/>
      <c r="EXN259" s="34"/>
      <c r="EXO259" s="34"/>
      <c r="EXP259" s="34"/>
      <c r="EXQ259" s="34"/>
      <c r="EXR259" s="34"/>
      <c r="EXS259" s="34"/>
      <c r="EXT259" s="34"/>
      <c r="EXU259" s="34"/>
      <c r="EXV259" s="34"/>
      <c r="EXW259" s="34"/>
      <c r="EXX259" s="34"/>
      <c r="EXY259" s="34"/>
      <c r="EXZ259" s="34"/>
      <c r="EYA259" s="34"/>
      <c r="EYB259" s="34"/>
      <c r="EYC259" s="34"/>
      <c r="EYD259" s="34"/>
      <c r="EYE259" s="34"/>
      <c r="EYF259" s="34"/>
      <c r="EYG259" s="34"/>
      <c r="EYH259" s="34"/>
      <c r="EYI259" s="34"/>
      <c r="EYJ259" s="34"/>
      <c r="EYK259" s="34"/>
      <c r="EYL259" s="34"/>
      <c r="EYM259" s="34"/>
      <c r="EYN259" s="34"/>
      <c r="EYO259" s="34"/>
      <c r="EYP259" s="34"/>
      <c r="EYQ259" s="34"/>
      <c r="EYR259" s="34"/>
      <c r="EYS259" s="34"/>
      <c r="EYT259" s="34"/>
      <c r="EYU259" s="34"/>
      <c r="EYV259" s="34"/>
      <c r="EYW259" s="34"/>
      <c r="EYX259" s="34"/>
      <c r="EYY259" s="34"/>
      <c r="EYZ259" s="34"/>
      <c r="EZA259" s="34"/>
      <c r="EZB259" s="34"/>
      <c r="EZC259" s="34"/>
      <c r="EZD259" s="34"/>
      <c r="EZE259" s="34"/>
      <c r="EZF259" s="34"/>
      <c r="EZG259" s="34"/>
      <c r="EZH259" s="34"/>
      <c r="EZI259" s="34"/>
      <c r="EZJ259" s="34"/>
      <c r="EZK259" s="34"/>
      <c r="EZL259" s="34"/>
      <c r="EZM259" s="34"/>
      <c r="EZN259" s="34"/>
      <c r="EZO259" s="34"/>
      <c r="EZP259" s="34"/>
      <c r="EZQ259" s="34"/>
      <c r="EZR259" s="34"/>
      <c r="EZS259" s="34"/>
      <c r="EZT259" s="34"/>
      <c r="EZU259" s="34"/>
      <c r="EZV259" s="34"/>
      <c r="EZW259" s="34"/>
      <c r="EZX259" s="34"/>
      <c r="EZY259" s="34"/>
      <c r="EZZ259" s="34"/>
      <c r="FAA259" s="34"/>
      <c r="FAB259" s="34"/>
      <c r="FAC259" s="34"/>
      <c r="FAD259" s="34"/>
      <c r="FAE259" s="34"/>
      <c r="FAF259" s="34"/>
      <c r="FAG259" s="34"/>
      <c r="FAH259" s="34"/>
      <c r="FAI259" s="34"/>
      <c r="FAJ259" s="34"/>
      <c r="FAK259" s="34"/>
      <c r="FAL259" s="34"/>
      <c r="FAM259" s="34"/>
      <c r="FAN259" s="34"/>
      <c r="FAO259" s="34"/>
      <c r="FAP259" s="34"/>
      <c r="FAQ259" s="34"/>
      <c r="FAR259" s="34"/>
      <c r="FAS259" s="34"/>
      <c r="FAT259" s="34"/>
      <c r="FAU259" s="34"/>
      <c r="FAV259" s="34"/>
      <c r="FAW259" s="34"/>
      <c r="FAX259" s="34"/>
      <c r="FAY259" s="34"/>
      <c r="FAZ259" s="34"/>
      <c r="FBA259" s="34"/>
      <c r="FBB259" s="34"/>
      <c r="FBC259" s="34"/>
      <c r="FBD259" s="34"/>
      <c r="FBE259" s="34"/>
      <c r="FBF259" s="34"/>
      <c r="FBG259" s="34"/>
      <c r="FBH259" s="34"/>
      <c r="FBI259" s="34"/>
      <c r="FBJ259" s="34"/>
      <c r="FBK259" s="34"/>
      <c r="FBL259" s="34"/>
      <c r="FBM259" s="34"/>
      <c r="FBN259" s="34"/>
      <c r="FBO259" s="34"/>
      <c r="FBP259" s="34"/>
      <c r="FBQ259" s="34"/>
      <c r="FBR259" s="34"/>
      <c r="FBS259" s="34"/>
      <c r="FBT259" s="34"/>
      <c r="FBU259" s="34"/>
      <c r="FBV259" s="34"/>
      <c r="FBW259" s="34"/>
      <c r="FBX259" s="34"/>
      <c r="FBY259" s="34"/>
      <c r="FBZ259" s="34"/>
      <c r="FCA259" s="34"/>
      <c r="FCB259" s="34"/>
      <c r="FCC259" s="34"/>
      <c r="FCD259" s="34"/>
      <c r="FCE259" s="34"/>
      <c r="FCF259" s="34"/>
      <c r="FCG259" s="34"/>
      <c r="FCH259" s="34"/>
      <c r="FCI259" s="34"/>
      <c r="FCJ259" s="34"/>
      <c r="FCK259" s="34"/>
      <c r="FCL259" s="34"/>
      <c r="FCM259" s="34"/>
      <c r="FCN259" s="34"/>
      <c r="FCO259" s="34"/>
      <c r="FCP259" s="34"/>
      <c r="FCQ259" s="34"/>
      <c r="FCR259" s="34"/>
      <c r="FCS259" s="34"/>
      <c r="FCT259" s="34"/>
      <c r="FCU259" s="34"/>
      <c r="FCV259" s="34"/>
      <c r="FCW259" s="34"/>
      <c r="FCX259" s="34"/>
      <c r="FCY259" s="34"/>
      <c r="FCZ259" s="34"/>
      <c r="FDA259" s="34"/>
      <c r="FDB259" s="34"/>
      <c r="FDC259" s="34"/>
      <c r="FDD259" s="34"/>
      <c r="FDE259" s="34"/>
      <c r="FDF259" s="34"/>
      <c r="FDG259" s="34"/>
      <c r="FDH259" s="34"/>
      <c r="FDI259" s="34"/>
      <c r="FDJ259" s="34"/>
      <c r="FDK259" s="34"/>
      <c r="FDL259" s="34"/>
      <c r="FDM259" s="34"/>
      <c r="FDN259" s="34"/>
      <c r="FDO259" s="34"/>
      <c r="FDP259" s="34"/>
      <c r="FDQ259" s="34"/>
      <c r="FDR259" s="34"/>
      <c r="FDS259" s="34"/>
      <c r="FDT259" s="34"/>
      <c r="FDU259" s="34"/>
      <c r="FDV259" s="34"/>
      <c r="FDW259" s="34"/>
      <c r="FDX259" s="34"/>
      <c r="FDY259" s="34"/>
      <c r="FDZ259" s="34"/>
      <c r="FEA259" s="34"/>
      <c r="FEB259" s="34"/>
      <c r="FEC259" s="34"/>
      <c r="FED259" s="34"/>
      <c r="FEE259" s="34"/>
      <c r="FEF259" s="34"/>
      <c r="FEG259" s="34"/>
      <c r="FEH259" s="34"/>
      <c r="FEI259" s="34"/>
      <c r="FEJ259" s="34"/>
      <c r="FEK259" s="34"/>
      <c r="FEL259" s="34"/>
      <c r="FEM259" s="34"/>
      <c r="FEN259" s="34"/>
      <c r="FEO259" s="34"/>
      <c r="FEP259" s="34"/>
      <c r="FEQ259" s="34"/>
      <c r="FER259" s="34"/>
      <c r="FES259" s="34"/>
      <c r="FET259" s="34"/>
      <c r="FEU259" s="34"/>
      <c r="FEV259" s="34"/>
      <c r="FEW259" s="34"/>
      <c r="FEX259" s="34"/>
      <c r="FEY259" s="34"/>
      <c r="FEZ259" s="34"/>
      <c r="FFA259" s="34"/>
      <c r="FFB259" s="34"/>
      <c r="FFC259" s="34"/>
      <c r="FFD259" s="34"/>
      <c r="FFE259" s="34"/>
      <c r="FFF259" s="34"/>
      <c r="FFG259" s="34"/>
      <c r="FFH259" s="34"/>
      <c r="FFI259" s="34"/>
      <c r="FFJ259" s="34"/>
      <c r="FFK259" s="34"/>
      <c r="FFL259" s="34"/>
      <c r="FFM259" s="34"/>
      <c r="FFN259" s="34"/>
      <c r="FFO259" s="34"/>
      <c r="FFP259" s="34"/>
      <c r="FFQ259" s="34"/>
      <c r="FFR259" s="34"/>
      <c r="FFS259" s="34"/>
      <c r="FFT259" s="34"/>
      <c r="FFU259" s="34"/>
      <c r="FFV259" s="34"/>
      <c r="FFW259" s="34"/>
      <c r="FFX259" s="34"/>
      <c r="FFY259" s="34"/>
      <c r="FFZ259" s="34"/>
      <c r="FGA259" s="34"/>
      <c r="FGB259" s="34"/>
      <c r="FGC259" s="34"/>
      <c r="FGD259" s="34"/>
      <c r="FGE259" s="34"/>
      <c r="FGF259" s="34"/>
      <c r="FGG259" s="34"/>
      <c r="FGH259" s="34"/>
      <c r="FGI259" s="34"/>
      <c r="FGJ259" s="34"/>
      <c r="FGK259" s="34"/>
      <c r="FGL259" s="34"/>
      <c r="FGM259" s="34"/>
      <c r="FGN259" s="34"/>
      <c r="FGO259" s="34"/>
      <c r="FGP259" s="34"/>
      <c r="FGQ259" s="34"/>
      <c r="FGR259" s="34"/>
      <c r="FGS259" s="34"/>
      <c r="FGT259" s="34"/>
      <c r="FGU259" s="34"/>
      <c r="FGV259" s="34"/>
      <c r="FGW259" s="34"/>
      <c r="FGX259" s="34"/>
      <c r="FGY259" s="34"/>
      <c r="FGZ259" s="34"/>
      <c r="FHA259" s="34"/>
      <c r="FHB259" s="34"/>
      <c r="FHC259" s="34"/>
      <c r="FHD259" s="34"/>
      <c r="FHE259" s="34"/>
      <c r="FHF259" s="34"/>
      <c r="FHG259" s="34"/>
      <c r="FHH259" s="34"/>
      <c r="FHI259" s="34"/>
      <c r="FHJ259" s="34"/>
      <c r="FHK259" s="34"/>
      <c r="FHL259" s="34"/>
      <c r="FHM259" s="34"/>
      <c r="FHN259" s="34"/>
      <c r="FHO259" s="34"/>
      <c r="FHP259" s="34"/>
      <c r="FHQ259" s="34"/>
      <c r="FHR259" s="34"/>
      <c r="FHS259" s="34"/>
      <c r="FHT259" s="34"/>
      <c r="FHU259" s="34"/>
      <c r="FHV259" s="34"/>
      <c r="FHW259" s="34"/>
      <c r="FHX259" s="34"/>
      <c r="FHY259" s="34"/>
      <c r="FHZ259" s="34"/>
      <c r="FIA259" s="34"/>
      <c r="FIB259" s="34"/>
      <c r="FIC259" s="34"/>
      <c r="FID259" s="34"/>
      <c r="FIE259" s="34"/>
      <c r="FIF259" s="34"/>
      <c r="FIG259" s="34"/>
      <c r="FIH259" s="34"/>
      <c r="FII259" s="34"/>
      <c r="FIJ259" s="34"/>
      <c r="FIK259" s="34"/>
      <c r="FIL259" s="34"/>
      <c r="FIM259" s="34"/>
      <c r="FIN259" s="34"/>
      <c r="FIO259" s="34"/>
      <c r="FIP259" s="34"/>
      <c r="FIQ259" s="34"/>
      <c r="FIR259" s="34"/>
      <c r="FIS259" s="34"/>
      <c r="FIT259" s="34"/>
      <c r="FIU259" s="34"/>
      <c r="FIV259" s="34"/>
      <c r="FIW259" s="34"/>
      <c r="FIX259" s="34"/>
      <c r="FIY259" s="34"/>
      <c r="FIZ259" s="34"/>
      <c r="FJA259" s="34"/>
      <c r="FJB259" s="34"/>
      <c r="FJC259" s="34"/>
      <c r="FJD259" s="34"/>
      <c r="FJE259" s="34"/>
      <c r="FJF259" s="34"/>
      <c r="FJG259" s="34"/>
      <c r="FJH259" s="34"/>
      <c r="FJI259" s="34"/>
      <c r="FJJ259" s="34"/>
      <c r="FJK259" s="34"/>
      <c r="FJL259" s="34"/>
      <c r="FJM259" s="34"/>
      <c r="FJN259" s="34"/>
      <c r="FJO259" s="34"/>
      <c r="FJP259" s="34"/>
      <c r="FJQ259" s="34"/>
      <c r="FJR259" s="34"/>
      <c r="FJS259" s="34"/>
      <c r="FJT259" s="34"/>
      <c r="FJU259" s="34"/>
      <c r="FJV259" s="34"/>
      <c r="FJW259" s="34"/>
      <c r="FJX259" s="34"/>
      <c r="FJY259" s="34"/>
      <c r="FJZ259" s="34"/>
      <c r="FKA259" s="34"/>
      <c r="FKB259" s="34"/>
      <c r="FKC259" s="34"/>
      <c r="FKD259" s="34"/>
      <c r="FKE259" s="34"/>
      <c r="FKF259" s="34"/>
      <c r="FKG259" s="34"/>
      <c r="FKH259" s="34"/>
      <c r="FKI259" s="34"/>
      <c r="FKJ259" s="34"/>
      <c r="FKK259" s="34"/>
      <c r="FKL259" s="34"/>
      <c r="FKM259" s="34"/>
      <c r="FKN259" s="34"/>
      <c r="FKO259" s="34"/>
      <c r="FKP259" s="34"/>
      <c r="FKQ259" s="34"/>
      <c r="FKR259" s="34"/>
      <c r="FKS259" s="34"/>
      <c r="FKT259" s="34"/>
      <c r="FKU259" s="34"/>
      <c r="FKV259" s="34"/>
      <c r="FKW259" s="34"/>
      <c r="FKX259" s="34"/>
      <c r="FKY259" s="34"/>
      <c r="FKZ259" s="34"/>
      <c r="FLA259" s="34"/>
      <c r="FLB259" s="34"/>
      <c r="FLC259" s="34"/>
      <c r="FLD259" s="34"/>
      <c r="FLE259" s="34"/>
      <c r="FLF259" s="34"/>
      <c r="FLG259" s="34"/>
      <c r="FLH259" s="34"/>
      <c r="FLI259" s="34"/>
      <c r="FLJ259" s="34"/>
      <c r="FLK259" s="34"/>
      <c r="FLL259" s="34"/>
      <c r="FLM259" s="34"/>
      <c r="FLN259" s="34"/>
      <c r="FLO259" s="34"/>
      <c r="FLP259" s="34"/>
      <c r="FLQ259" s="34"/>
      <c r="FLR259" s="34"/>
      <c r="FLS259" s="34"/>
      <c r="FLT259" s="34"/>
      <c r="FLU259" s="34"/>
      <c r="FLV259" s="34"/>
      <c r="FLW259" s="34"/>
      <c r="FLX259" s="34"/>
      <c r="FLY259" s="34"/>
      <c r="FLZ259" s="34"/>
      <c r="FMA259" s="34"/>
      <c r="FMB259" s="34"/>
      <c r="FMC259" s="34"/>
      <c r="FMD259" s="34"/>
      <c r="FME259" s="34"/>
      <c r="FMF259" s="34"/>
      <c r="FMG259" s="34"/>
      <c r="FMH259" s="34"/>
      <c r="FMI259" s="34"/>
      <c r="FMJ259" s="34"/>
      <c r="FMK259" s="34"/>
      <c r="FML259" s="34"/>
      <c r="FMM259" s="34"/>
      <c r="FMN259" s="34"/>
      <c r="FMO259" s="34"/>
      <c r="FMP259" s="34"/>
      <c r="FMQ259" s="34"/>
      <c r="FMR259" s="34"/>
      <c r="FMS259" s="34"/>
      <c r="FMT259" s="34"/>
      <c r="FMU259" s="34"/>
      <c r="FMV259" s="34"/>
      <c r="FMW259" s="34"/>
      <c r="FMX259" s="34"/>
      <c r="FMY259" s="34"/>
      <c r="FMZ259" s="34"/>
      <c r="FNA259" s="34"/>
      <c r="FNB259" s="34"/>
      <c r="FNC259" s="34"/>
      <c r="FND259" s="34"/>
      <c r="FNE259" s="34"/>
      <c r="FNF259" s="34"/>
      <c r="FNG259" s="34"/>
      <c r="FNH259" s="34"/>
      <c r="FNI259" s="34"/>
      <c r="FNJ259" s="34"/>
      <c r="FNK259" s="34"/>
      <c r="FNL259" s="34"/>
      <c r="FNM259" s="34"/>
      <c r="FNN259" s="34"/>
      <c r="FNO259" s="34"/>
      <c r="FNP259" s="34"/>
      <c r="FNQ259" s="34"/>
      <c r="FNR259" s="34"/>
      <c r="FNS259" s="34"/>
      <c r="FNT259" s="34"/>
      <c r="FNU259" s="34"/>
      <c r="FNV259" s="34"/>
      <c r="FNW259" s="34"/>
      <c r="FNX259" s="34"/>
      <c r="FNY259" s="34"/>
      <c r="FNZ259" s="34"/>
      <c r="FOA259" s="34"/>
      <c r="FOB259" s="34"/>
      <c r="FOC259" s="34"/>
      <c r="FOD259" s="34"/>
      <c r="FOE259" s="34"/>
      <c r="FOF259" s="34"/>
      <c r="FOG259" s="34"/>
      <c r="FOH259" s="34"/>
      <c r="FOI259" s="34"/>
      <c r="FOJ259" s="34"/>
      <c r="FOK259" s="34"/>
      <c r="FOL259" s="34"/>
      <c r="FOM259" s="34"/>
      <c r="FON259" s="34"/>
      <c r="FOO259" s="34"/>
      <c r="FOP259" s="34"/>
      <c r="FOQ259" s="34"/>
      <c r="FOR259" s="34"/>
      <c r="FOS259" s="34"/>
      <c r="FOT259" s="34"/>
      <c r="FOU259" s="34"/>
      <c r="FOV259" s="34"/>
      <c r="FOW259" s="34"/>
      <c r="FOX259" s="34"/>
      <c r="FOY259" s="34"/>
      <c r="FOZ259" s="34"/>
      <c r="FPA259" s="34"/>
      <c r="FPB259" s="34"/>
      <c r="FPC259" s="34"/>
      <c r="FPD259" s="34"/>
      <c r="FPE259" s="34"/>
      <c r="FPF259" s="34"/>
      <c r="FPG259" s="34"/>
      <c r="FPH259" s="34"/>
      <c r="FPI259" s="34"/>
      <c r="FPJ259" s="34"/>
      <c r="FPK259" s="34"/>
      <c r="FPL259" s="34"/>
      <c r="FPM259" s="34"/>
      <c r="FPN259" s="34"/>
      <c r="FPO259" s="34"/>
      <c r="FPP259" s="34"/>
      <c r="FPQ259" s="34"/>
      <c r="FPR259" s="34"/>
      <c r="FPS259" s="34"/>
      <c r="FPT259" s="34"/>
      <c r="FPU259" s="34"/>
      <c r="FPV259" s="34"/>
      <c r="FPW259" s="34"/>
      <c r="FPX259" s="34"/>
      <c r="FPY259" s="34"/>
      <c r="FPZ259" s="34"/>
      <c r="FQA259" s="34"/>
      <c r="FQB259" s="34"/>
      <c r="FQC259" s="34"/>
      <c r="FQD259" s="34"/>
      <c r="FQE259" s="34"/>
      <c r="FQF259" s="34"/>
      <c r="FQG259" s="34"/>
      <c r="FQH259" s="34"/>
      <c r="FQI259" s="34"/>
      <c r="FQJ259" s="34"/>
      <c r="FQK259" s="34"/>
      <c r="FQL259" s="34"/>
      <c r="FQM259" s="34"/>
      <c r="FQN259" s="34"/>
      <c r="FQO259" s="34"/>
      <c r="FQP259" s="34"/>
      <c r="FQQ259" s="34"/>
      <c r="FQR259" s="34"/>
      <c r="FQS259" s="34"/>
      <c r="FQT259" s="34"/>
      <c r="FQU259" s="34"/>
      <c r="FQV259" s="34"/>
      <c r="FQW259" s="34"/>
      <c r="FQX259" s="34"/>
      <c r="FQY259" s="34"/>
      <c r="FQZ259" s="34"/>
      <c r="FRA259" s="34"/>
      <c r="FRB259" s="34"/>
      <c r="FRC259" s="34"/>
      <c r="FRD259" s="34"/>
      <c r="FRE259" s="34"/>
      <c r="FRF259" s="34"/>
      <c r="FRG259" s="34"/>
      <c r="FRH259" s="34"/>
      <c r="FRI259" s="34"/>
      <c r="FRJ259" s="34"/>
      <c r="FRK259" s="34"/>
      <c r="FRL259" s="34"/>
      <c r="FRM259" s="34"/>
      <c r="FRN259" s="34"/>
      <c r="FRO259" s="34"/>
      <c r="FRP259" s="34"/>
      <c r="FRQ259" s="34"/>
      <c r="FRR259" s="34"/>
      <c r="FRS259" s="34"/>
      <c r="FRT259" s="34"/>
      <c r="FRU259" s="34"/>
      <c r="FRV259" s="34"/>
      <c r="FRW259" s="34"/>
      <c r="FRX259" s="34"/>
      <c r="FRY259" s="34"/>
      <c r="FRZ259" s="34"/>
      <c r="FSA259" s="34"/>
      <c r="FSB259" s="34"/>
      <c r="FSC259" s="34"/>
      <c r="FSD259" s="34"/>
      <c r="FSE259" s="34"/>
      <c r="FSF259" s="34"/>
      <c r="FSG259" s="34"/>
      <c r="FSH259" s="34"/>
      <c r="FSI259" s="34"/>
      <c r="FSJ259" s="34"/>
      <c r="FSK259" s="34"/>
      <c r="FSL259" s="34"/>
      <c r="FSM259" s="34"/>
      <c r="FSN259" s="34"/>
      <c r="FSO259" s="34"/>
      <c r="FSP259" s="34"/>
      <c r="FSQ259" s="34"/>
      <c r="FSR259" s="34"/>
      <c r="FSS259" s="34"/>
      <c r="FST259" s="34"/>
      <c r="FSU259" s="34"/>
      <c r="FSV259" s="34"/>
      <c r="FSW259" s="34"/>
      <c r="FSX259" s="34"/>
      <c r="FSY259" s="34"/>
      <c r="FSZ259" s="34"/>
      <c r="FTA259" s="34"/>
      <c r="FTB259" s="34"/>
      <c r="FTC259" s="34"/>
      <c r="FTD259" s="34"/>
      <c r="FTE259" s="34"/>
      <c r="FTF259" s="34"/>
      <c r="FTG259" s="34"/>
      <c r="FTH259" s="34"/>
      <c r="FTI259" s="34"/>
      <c r="FTJ259" s="34"/>
      <c r="FTK259" s="34"/>
      <c r="FTL259" s="34"/>
      <c r="FTM259" s="34"/>
      <c r="FTN259" s="34"/>
      <c r="FTO259" s="34"/>
      <c r="FTP259" s="34"/>
      <c r="FTQ259" s="34"/>
      <c r="FTR259" s="34"/>
      <c r="FTS259" s="34"/>
      <c r="FTT259" s="34"/>
      <c r="FTU259" s="34"/>
      <c r="FTV259" s="34"/>
      <c r="FTW259" s="34"/>
      <c r="FTX259" s="34"/>
      <c r="FTY259" s="34"/>
      <c r="FTZ259" s="34"/>
      <c r="FUA259" s="34"/>
      <c r="FUB259" s="34"/>
      <c r="FUC259" s="34"/>
      <c r="FUD259" s="34"/>
      <c r="FUE259" s="34"/>
      <c r="FUF259" s="34"/>
      <c r="FUG259" s="34"/>
      <c r="FUH259" s="34"/>
      <c r="FUI259" s="34"/>
      <c r="FUJ259" s="34"/>
      <c r="FUK259" s="34"/>
      <c r="FUL259" s="34"/>
      <c r="FUM259" s="34"/>
      <c r="FUN259" s="34"/>
      <c r="FUO259" s="34"/>
      <c r="FUP259" s="34"/>
      <c r="FUQ259" s="34"/>
      <c r="FUR259" s="34"/>
      <c r="FUS259" s="34"/>
      <c r="FUT259" s="34"/>
      <c r="FUU259" s="34"/>
      <c r="FUV259" s="34"/>
      <c r="FUW259" s="34"/>
      <c r="FUX259" s="34"/>
      <c r="FUY259" s="34"/>
      <c r="FUZ259" s="34"/>
      <c r="FVA259" s="34"/>
      <c r="FVB259" s="34"/>
      <c r="FVC259" s="34"/>
      <c r="FVD259" s="34"/>
      <c r="FVE259" s="34"/>
      <c r="FVF259" s="34"/>
      <c r="FVG259" s="34"/>
      <c r="FVH259" s="34"/>
      <c r="FVI259" s="34"/>
      <c r="FVJ259" s="34"/>
      <c r="FVK259" s="34"/>
      <c r="FVL259" s="34"/>
      <c r="FVM259" s="34"/>
      <c r="FVN259" s="34"/>
      <c r="FVO259" s="34"/>
      <c r="FVP259" s="34"/>
      <c r="FVQ259" s="34"/>
      <c r="FVR259" s="34"/>
      <c r="FVS259" s="34"/>
      <c r="FVT259" s="34"/>
      <c r="FVU259" s="34"/>
      <c r="FVV259" s="34"/>
      <c r="FVW259" s="34"/>
      <c r="FVX259" s="34"/>
      <c r="FVY259" s="34"/>
      <c r="FVZ259" s="34"/>
      <c r="FWA259" s="34"/>
      <c r="FWB259" s="34"/>
      <c r="FWC259" s="34"/>
      <c r="FWD259" s="34"/>
      <c r="FWE259" s="34"/>
      <c r="FWF259" s="34"/>
      <c r="FWG259" s="34"/>
      <c r="FWH259" s="34"/>
      <c r="FWI259" s="34"/>
      <c r="FWJ259" s="34"/>
      <c r="FWK259" s="34"/>
      <c r="FWL259" s="34"/>
      <c r="FWM259" s="34"/>
      <c r="FWN259" s="34"/>
      <c r="FWO259" s="34"/>
      <c r="FWP259" s="34"/>
      <c r="FWQ259" s="34"/>
      <c r="FWR259" s="34"/>
      <c r="FWS259" s="34"/>
      <c r="FWT259" s="34"/>
      <c r="FWU259" s="34"/>
      <c r="FWV259" s="34"/>
      <c r="FWW259" s="34"/>
      <c r="FWX259" s="34"/>
      <c r="FWY259" s="34"/>
      <c r="FWZ259" s="34"/>
      <c r="FXA259" s="34"/>
      <c r="FXB259" s="34"/>
      <c r="FXC259" s="34"/>
      <c r="FXD259" s="34"/>
      <c r="FXE259" s="34"/>
      <c r="FXF259" s="34"/>
      <c r="FXG259" s="34"/>
      <c r="FXH259" s="34"/>
      <c r="FXI259" s="34"/>
      <c r="FXJ259" s="34"/>
      <c r="FXK259" s="34"/>
      <c r="FXL259" s="34"/>
      <c r="FXM259" s="34"/>
      <c r="FXN259" s="34"/>
      <c r="FXO259" s="34"/>
      <c r="FXP259" s="34"/>
      <c r="FXQ259" s="34"/>
      <c r="FXR259" s="34"/>
      <c r="FXS259" s="34"/>
      <c r="FXT259" s="34"/>
      <c r="FXU259" s="34"/>
      <c r="FXV259" s="34"/>
      <c r="FXW259" s="34"/>
      <c r="FXX259" s="34"/>
      <c r="FXY259" s="34"/>
      <c r="FXZ259" s="34"/>
      <c r="FYA259" s="34"/>
      <c r="FYB259" s="34"/>
      <c r="FYC259" s="34"/>
      <c r="FYD259" s="34"/>
      <c r="FYE259" s="34"/>
      <c r="FYF259" s="34"/>
      <c r="FYG259" s="34"/>
      <c r="FYH259" s="34"/>
      <c r="FYI259" s="34"/>
      <c r="FYJ259" s="34"/>
      <c r="FYK259" s="34"/>
      <c r="FYL259" s="34"/>
      <c r="FYM259" s="34"/>
      <c r="FYN259" s="34"/>
      <c r="FYO259" s="34"/>
      <c r="FYP259" s="34"/>
      <c r="FYQ259" s="34"/>
      <c r="FYR259" s="34"/>
      <c r="FYS259" s="34"/>
      <c r="FYT259" s="34"/>
      <c r="FYU259" s="34"/>
      <c r="FYV259" s="34"/>
      <c r="FYW259" s="34"/>
      <c r="FYX259" s="34"/>
      <c r="FYY259" s="34"/>
      <c r="FYZ259" s="34"/>
      <c r="FZA259" s="34"/>
      <c r="FZB259" s="34"/>
      <c r="FZC259" s="34"/>
      <c r="FZD259" s="34"/>
      <c r="FZE259" s="34"/>
      <c r="FZF259" s="34"/>
      <c r="FZG259" s="34"/>
      <c r="FZH259" s="34"/>
      <c r="FZI259" s="34"/>
      <c r="FZJ259" s="34"/>
      <c r="FZK259" s="34"/>
      <c r="FZL259" s="34"/>
      <c r="FZM259" s="34"/>
      <c r="FZN259" s="34"/>
      <c r="FZO259" s="34"/>
      <c r="FZP259" s="34"/>
      <c r="FZQ259" s="34"/>
      <c r="FZR259" s="34"/>
      <c r="FZS259" s="34"/>
      <c r="FZT259" s="34"/>
      <c r="FZU259" s="34"/>
      <c r="FZV259" s="34"/>
      <c r="FZW259" s="34"/>
      <c r="FZX259" s="34"/>
      <c r="FZY259" s="34"/>
      <c r="FZZ259" s="34"/>
      <c r="GAA259" s="34"/>
      <c r="GAB259" s="34"/>
      <c r="GAC259" s="34"/>
      <c r="GAD259" s="34"/>
      <c r="GAE259" s="34"/>
      <c r="GAF259" s="34"/>
      <c r="GAG259" s="34"/>
      <c r="GAH259" s="34"/>
      <c r="GAI259" s="34"/>
      <c r="GAJ259" s="34"/>
      <c r="GAK259" s="34"/>
      <c r="GAL259" s="34"/>
      <c r="GAM259" s="34"/>
      <c r="GAN259" s="34"/>
      <c r="GAO259" s="34"/>
      <c r="GAP259" s="34"/>
      <c r="GAQ259" s="34"/>
      <c r="GAR259" s="34"/>
      <c r="GAS259" s="34"/>
      <c r="GAT259" s="34"/>
      <c r="GAU259" s="34"/>
      <c r="GAV259" s="34"/>
      <c r="GAW259" s="34"/>
      <c r="GAX259" s="34"/>
      <c r="GAY259" s="34"/>
      <c r="GAZ259" s="34"/>
      <c r="GBA259" s="34"/>
      <c r="GBB259" s="34"/>
      <c r="GBC259" s="34"/>
      <c r="GBD259" s="34"/>
      <c r="GBE259" s="34"/>
      <c r="GBF259" s="34"/>
      <c r="GBG259" s="34"/>
      <c r="GBH259" s="34"/>
      <c r="GBI259" s="34"/>
      <c r="GBJ259" s="34"/>
      <c r="GBK259" s="34"/>
      <c r="GBL259" s="34"/>
      <c r="GBM259" s="34"/>
      <c r="GBN259" s="34"/>
      <c r="GBO259" s="34"/>
      <c r="GBP259" s="34"/>
      <c r="GBQ259" s="34"/>
      <c r="GBR259" s="34"/>
      <c r="GBS259" s="34"/>
      <c r="GBT259" s="34"/>
      <c r="GBU259" s="34"/>
      <c r="GBV259" s="34"/>
      <c r="GBW259" s="34"/>
      <c r="GBX259" s="34"/>
      <c r="GBY259" s="34"/>
      <c r="GBZ259" s="34"/>
      <c r="GCA259" s="34"/>
      <c r="GCB259" s="34"/>
      <c r="GCC259" s="34"/>
      <c r="GCD259" s="34"/>
      <c r="GCE259" s="34"/>
      <c r="GCF259" s="34"/>
      <c r="GCG259" s="34"/>
      <c r="GCH259" s="34"/>
      <c r="GCI259" s="34"/>
      <c r="GCJ259" s="34"/>
      <c r="GCK259" s="34"/>
      <c r="GCL259" s="34"/>
      <c r="GCM259" s="34"/>
      <c r="GCN259" s="34"/>
      <c r="GCO259" s="34"/>
      <c r="GCP259" s="34"/>
      <c r="GCQ259" s="34"/>
      <c r="GCR259" s="34"/>
      <c r="GCS259" s="34"/>
      <c r="GCT259" s="34"/>
      <c r="GCU259" s="34"/>
      <c r="GCV259" s="34"/>
      <c r="GCW259" s="34"/>
      <c r="GCX259" s="34"/>
      <c r="GCY259" s="34"/>
      <c r="GCZ259" s="34"/>
      <c r="GDA259" s="34"/>
      <c r="GDB259" s="34"/>
      <c r="GDC259" s="34"/>
      <c r="GDD259" s="34"/>
      <c r="GDE259" s="34"/>
      <c r="GDF259" s="34"/>
      <c r="GDG259" s="34"/>
      <c r="GDH259" s="34"/>
      <c r="GDI259" s="34"/>
      <c r="GDJ259" s="34"/>
      <c r="GDK259" s="34"/>
      <c r="GDL259" s="34"/>
      <c r="GDM259" s="34"/>
      <c r="GDN259" s="34"/>
      <c r="GDO259" s="34"/>
      <c r="GDP259" s="34"/>
      <c r="GDQ259" s="34"/>
      <c r="GDR259" s="34"/>
      <c r="GDS259" s="34"/>
      <c r="GDT259" s="34"/>
      <c r="GDU259" s="34"/>
      <c r="GDV259" s="34"/>
      <c r="GDW259" s="34"/>
      <c r="GDX259" s="34"/>
      <c r="GDY259" s="34"/>
      <c r="GDZ259" s="34"/>
      <c r="GEA259" s="34"/>
      <c r="GEB259" s="34"/>
      <c r="GEC259" s="34"/>
      <c r="GED259" s="34"/>
      <c r="GEE259" s="34"/>
      <c r="GEF259" s="34"/>
      <c r="GEG259" s="34"/>
      <c r="GEH259" s="34"/>
      <c r="GEI259" s="34"/>
      <c r="GEJ259" s="34"/>
      <c r="GEK259" s="34"/>
      <c r="GEL259" s="34"/>
      <c r="GEM259" s="34"/>
      <c r="GEN259" s="34"/>
      <c r="GEO259" s="34"/>
      <c r="GEP259" s="34"/>
      <c r="GEQ259" s="34"/>
      <c r="GER259" s="34"/>
      <c r="GES259" s="34"/>
      <c r="GET259" s="34"/>
      <c r="GEU259" s="34"/>
      <c r="GEV259" s="34"/>
      <c r="GEW259" s="34"/>
      <c r="GEX259" s="34"/>
      <c r="GEY259" s="34"/>
      <c r="GEZ259" s="34"/>
      <c r="GFA259" s="34"/>
      <c r="GFB259" s="34"/>
      <c r="GFC259" s="34"/>
      <c r="GFD259" s="34"/>
      <c r="GFE259" s="34"/>
      <c r="GFF259" s="34"/>
      <c r="GFG259" s="34"/>
      <c r="GFH259" s="34"/>
      <c r="GFI259" s="34"/>
      <c r="GFJ259" s="34"/>
      <c r="GFK259" s="34"/>
      <c r="GFL259" s="34"/>
      <c r="GFM259" s="34"/>
      <c r="GFN259" s="34"/>
      <c r="GFO259" s="34"/>
      <c r="GFP259" s="34"/>
      <c r="GFQ259" s="34"/>
      <c r="GFR259" s="34"/>
      <c r="GFS259" s="34"/>
      <c r="GFT259" s="34"/>
      <c r="GFU259" s="34"/>
      <c r="GFV259" s="34"/>
      <c r="GFW259" s="34"/>
      <c r="GFX259" s="34"/>
      <c r="GFY259" s="34"/>
      <c r="GFZ259" s="34"/>
      <c r="GGA259" s="34"/>
      <c r="GGB259" s="34"/>
      <c r="GGC259" s="34"/>
      <c r="GGD259" s="34"/>
      <c r="GGE259" s="34"/>
      <c r="GGF259" s="34"/>
      <c r="GGG259" s="34"/>
      <c r="GGH259" s="34"/>
      <c r="GGI259" s="34"/>
      <c r="GGJ259" s="34"/>
      <c r="GGK259" s="34"/>
      <c r="GGL259" s="34"/>
      <c r="GGM259" s="34"/>
      <c r="GGN259" s="34"/>
      <c r="GGO259" s="34"/>
      <c r="GGP259" s="34"/>
      <c r="GGQ259" s="34"/>
      <c r="GGR259" s="34"/>
      <c r="GGS259" s="34"/>
      <c r="GGT259" s="34"/>
      <c r="GGU259" s="34"/>
      <c r="GGV259" s="34"/>
      <c r="GGW259" s="34"/>
      <c r="GGX259" s="34"/>
      <c r="GGY259" s="34"/>
      <c r="GGZ259" s="34"/>
      <c r="GHA259" s="34"/>
      <c r="GHB259" s="34"/>
      <c r="GHC259" s="34"/>
      <c r="GHD259" s="34"/>
      <c r="GHE259" s="34"/>
      <c r="GHF259" s="34"/>
      <c r="GHG259" s="34"/>
      <c r="GHH259" s="34"/>
      <c r="GHI259" s="34"/>
      <c r="GHJ259" s="34"/>
      <c r="GHK259" s="34"/>
      <c r="GHL259" s="34"/>
      <c r="GHM259" s="34"/>
      <c r="GHN259" s="34"/>
      <c r="GHO259" s="34"/>
      <c r="GHP259" s="34"/>
      <c r="GHQ259" s="34"/>
      <c r="GHR259" s="34"/>
      <c r="GHS259" s="34"/>
      <c r="GHT259" s="34"/>
      <c r="GHU259" s="34"/>
      <c r="GHV259" s="34"/>
      <c r="GHW259" s="34"/>
      <c r="GHX259" s="34"/>
      <c r="GHY259" s="34"/>
      <c r="GHZ259" s="34"/>
      <c r="GIA259" s="34"/>
      <c r="GIB259" s="34"/>
      <c r="GIC259" s="34"/>
      <c r="GID259" s="34"/>
      <c r="GIE259" s="34"/>
      <c r="GIF259" s="34"/>
      <c r="GIG259" s="34"/>
      <c r="GIH259" s="34"/>
      <c r="GII259" s="34"/>
      <c r="GIJ259" s="34"/>
      <c r="GIK259" s="34"/>
      <c r="GIL259" s="34"/>
      <c r="GIM259" s="34"/>
      <c r="GIN259" s="34"/>
      <c r="GIO259" s="34"/>
      <c r="GIP259" s="34"/>
      <c r="GIQ259" s="34"/>
      <c r="GIR259" s="34"/>
      <c r="GIS259" s="34"/>
      <c r="GIT259" s="34"/>
      <c r="GIU259" s="34"/>
      <c r="GIV259" s="34"/>
      <c r="GIW259" s="34"/>
      <c r="GIX259" s="34"/>
      <c r="GIY259" s="34"/>
      <c r="GIZ259" s="34"/>
      <c r="GJA259" s="34"/>
      <c r="GJB259" s="34"/>
      <c r="GJC259" s="34"/>
      <c r="GJD259" s="34"/>
      <c r="GJE259" s="34"/>
      <c r="GJF259" s="34"/>
      <c r="GJG259" s="34"/>
      <c r="GJH259" s="34"/>
      <c r="GJI259" s="34"/>
      <c r="GJJ259" s="34"/>
      <c r="GJK259" s="34"/>
      <c r="GJL259" s="34"/>
      <c r="GJM259" s="34"/>
      <c r="GJN259" s="34"/>
      <c r="GJO259" s="34"/>
      <c r="GJP259" s="34"/>
      <c r="GJQ259" s="34"/>
      <c r="GJR259" s="34"/>
      <c r="GJS259" s="34"/>
      <c r="GJT259" s="34"/>
      <c r="GJU259" s="34"/>
      <c r="GJV259" s="34"/>
      <c r="GJW259" s="34"/>
      <c r="GJX259" s="34"/>
      <c r="GJY259" s="34"/>
      <c r="GJZ259" s="34"/>
      <c r="GKA259" s="34"/>
      <c r="GKB259" s="34"/>
      <c r="GKC259" s="34"/>
      <c r="GKD259" s="34"/>
      <c r="GKE259" s="34"/>
      <c r="GKF259" s="34"/>
      <c r="GKG259" s="34"/>
      <c r="GKH259" s="34"/>
      <c r="GKI259" s="34"/>
      <c r="GKJ259" s="34"/>
      <c r="GKK259" s="34"/>
      <c r="GKL259" s="34"/>
      <c r="GKM259" s="34"/>
      <c r="GKN259" s="34"/>
      <c r="GKO259" s="34"/>
      <c r="GKP259" s="34"/>
      <c r="GKQ259" s="34"/>
      <c r="GKR259" s="34"/>
      <c r="GKS259" s="34"/>
      <c r="GKT259" s="34"/>
      <c r="GKU259" s="34"/>
      <c r="GKV259" s="34"/>
      <c r="GKW259" s="34"/>
      <c r="GKX259" s="34"/>
      <c r="GKY259" s="34"/>
      <c r="GKZ259" s="34"/>
      <c r="GLA259" s="34"/>
      <c r="GLB259" s="34"/>
      <c r="GLC259" s="34"/>
      <c r="GLD259" s="34"/>
      <c r="GLE259" s="34"/>
      <c r="GLF259" s="34"/>
      <c r="GLG259" s="34"/>
      <c r="GLH259" s="34"/>
      <c r="GLI259" s="34"/>
      <c r="GLJ259" s="34"/>
      <c r="GLK259" s="34"/>
      <c r="GLL259" s="34"/>
      <c r="GLM259" s="34"/>
      <c r="GLN259" s="34"/>
      <c r="GLO259" s="34"/>
      <c r="GLP259" s="34"/>
      <c r="GLQ259" s="34"/>
      <c r="GLR259" s="34"/>
      <c r="GLS259" s="34"/>
      <c r="GLT259" s="34"/>
      <c r="GLU259" s="34"/>
      <c r="GLV259" s="34"/>
      <c r="GLW259" s="34"/>
      <c r="GLX259" s="34"/>
      <c r="GLY259" s="34"/>
      <c r="GLZ259" s="34"/>
      <c r="GMA259" s="34"/>
      <c r="GMB259" s="34"/>
      <c r="GMC259" s="34"/>
      <c r="GMD259" s="34"/>
      <c r="GME259" s="34"/>
      <c r="GMF259" s="34"/>
      <c r="GMG259" s="34"/>
      <c r="GMH259" s="34"/>
      <c r="GMI259" s="34"/>
      <c r="GMJ259" s="34"/>
      <c r="GMK259" s="34"/>
      <c r="GML259" s="34"/>
      <c r="GMM259" s="34"/>
      <c r="GMN259" s="34"/>
      <c r="GMO259" s="34"/>
      <c r="GMP259" s="34"/>
      <c r="GMQ259" s="34"/>
      <c r="GMR259" s="34"/>
      <c r="GMS259" s="34"/>
      <c r="GMT259" s="34"/>
      <c r="GMU259" s="34"/>
      <c r="GMV259" s="34"/>
      <c r="GMW259" s="34"/>
      <c r="GMX259" s="34"/>
      <c r="GMY259" s="34"/>
      <c r="GMZ259" s="34"/>
      <c r="GNA259" s="34"/>
      <c r="GNB259" s="34"/>
      <c r="GNC259" s="34"/>
      <c r="GND259" s="34"/>
      <c r="GNE259" s="34"/>
      <c r="GNF259" s="34"/>
      <c r="GNG259" s="34"/>
      <c r="GNH259" s="34"/>
      <c r="GNI259" s="34"/>
      <c r="GNJ259" s="34"/>
      <c r="GNK259" s="34"/>
      <c r="GNL259" s="34"/>
      <c r="GNM259" s="34"/>
      <c r="GNN259" s="34"/>
      <c r="GNO259" s="34"/>
      <c r="GNP259" s="34"/>
      <c r="GNQ259" s="34"/>
      <c r="GNR259" s="34"/>
      <c r="GNS259" s="34"/>
      <c r="GNT259" s="34"/>
      <c r="GNU259" s="34"/>
      <c r="GNV259" s="34"/>
      <c r="GNW259" s="34"/>
      <c r="GNX259" s="34"/>
      <c r="GNY259" s="34"/>
      <c r="GNZ259" s="34"/>
      <c r="GOA259" s="34"/>
      <c r="GOB259" s="34"/>
      <c r="GOC259" s="34"/>
      <c r="GOD259" s="34"/>
      <c r="GOE259" s="34"/>
      <c r="GOF259" s="34"/>
      <c r="GOG259" s="34"/>
      <c r="GOH259" s="34"/>
      <c r="GOI259" s="34"/>
      <c r="GOJ259" s="34"/>
      <c r="GOK259" s="34"/>
      <c r="GOL259" s="34"/>
      <c r="GOM259" s="34"/>
      <c r="GON259" s="34"/>
      <c r="GOO259" s="34"/>
      <c r="GOP259" s="34"/>
      <c r="GOQ259" s="34"/>
      <c r="GOR259" s="34"/>
      <c r="GOS259" s="34"/>
      <c r="GOT259" s="34"/>
      <c r="GOU259" s="34"/>
      <c r="GOV259" s="34"/>
      <c r="GOW259" s="34"/>
      <c r="GOX259" s="34"/>
      <c r="GOY259" s="34"/>
      <c r="GOZ259" s="34"/>
      <c r="GPA259" s="34"/>
      <c r="GPB259" s="34"/>
      <c r="GPC259" s="34"/>
      <c r="GPD259" s="34"/>
      <c r="GPE259" s="34"/>
      <c r="GPF259" s="34"/>
      <c r="GPG259" s="34"/>
      <c r="GPH259" s="34"/>
      <c r="GPI259" s="34"/>
      <c r="GPJ259" s="34"/>
      <c r="GPK259" s="34"/>
      <c r="GPL259" s="34"/>
      <c r="GPM259" s="34"/>
      <c r="GPN259" s="34"/>
      <c r="GPO259" s="34"/>
      <c r="GPP259" s="34"/>
      <c r="GPQ259" s="34"/>
      <c r="GPR259" s="34"/>
      <c r="GPS259" s="34"/>
      <c r="GPT259" s="34"/>
      <c r="GPU259" s="34"/>
      <c r="GPV259" s="34"/>
      <c r="GPW259" s="34"/>
      <c r="GPX259" s="34"/>
      <c r="GPY259" s="34"/>
      <c r="GPZ259" s="34"/>
      <c r="GQA259" s="34"/>
      <c r="GQB259" s="34"/>
      <c r="GQC259" s="34"/>
      <c r="GQD259" s="34"/>
      <c r="GQE259" s="34"/>
      <c r="GQF259" s="34"/>
      <c r="GQG259" s="34"/>
      <c r="GQH259" s="34"/>
      <c r="GQI259" s="34"/>
      <c r="GQJ259" s="34"/>
      <c r="GQK259" s="34"/>
      <c r="GQL259" s="34"/>
      <c r="GQM259" s="34"/>
      <c r="GQN259" s="34"/>
      <c r="GQO259" s="34"/>
      <c r="GQP259" s="34"/>
      <c r="GQQ259" s="34"/>
      <c r="GQR259" s="34"/>
      <c r="GQS259" s="34"/>
      <c r="GQT259" s="34"/>
      <c r="GQU259" s="34"/>
      <c r="GQV259" s="34"/>
      <c r="GQW259" s="34"/>
      <c r="GQX259" s="34"/>
      <c r="GQY259" s="34"/>
      <c r="GQZ259" s="34"/>
      <c r="GRA259" s="34"/>
      <c r="GRB259" s="34"/>
      <c r="GRC259" s="34"/>
      <c r="GRD259" s="34"/>
      <c r="GRE259" s="34"/>
      <c r="GRF259" s="34"/>
      <c r="GRG259" s="34"/>
      <c r="GRH259" s="34"/>
      <c r="GRI259" s="34"/>
      <c r="GRJ259" s="34"/>
      <c r="GRK259" s="34"/>
      <c r="GRL259" s="34"/>
      <c r="GRM259" s="34"/>
      <c r="GRN259" s="34"/>
      <c r="GRO259" s="34"/>
      <c r="GRP259" s="34"/>
      <c r="GRQ259" s="34"/>
      <c r="GRR259" s="34"/>
      <c r="GRS259" s="34"/>
      <c r="GRT259" s="34"/>
      <c r="GRU259" s="34"/>
      <c r="GRV259" s="34"/>
      <c r="GRW259" s="34"/>
      <c r="GRX259" s="34"/>
      <c r="GRY259" s="34"/>
      <c r="GRZ259" s="34"/>
      <c r="GSA259" s="34"/>
      <c r="GSB259" s="34"/>
      <c r="GSC259" s="34"/>
      <c r="GSD259" s="34"/>
      <c r="GSE259" s="34"/>
      <c r="GSF259" s="34"/>
      <c r="GSG259" s="34"/>
      <c r="GSH259" s="34"/>
      <c r="GSI259" s="34"/>
      <c r="GSJ259" s="34"/>
      <c r="GSK259" s="34"/>
      <c r="GSL259" s="34"/>
      <c r="GSM259" s="34"/>
      <c r="GSN259" s="34"/>
      <c r="GSO259" s="34"/>
      <c r="GSP259" s="34"/>
      <c r="GSQ259" s="34"/>
      <c r="GSR259" s="34"/>
      <c r="GSS259" s="34"/>
      <c r="GST259" s="34"/>
      <c r="GSU259" s="34"/>
      <c r="GSV259" s="34"/>
      <c r="GSW259" s="34"/>
      <c r="GSX259" s="34"/>
      <c r="GSY259" s="34"/>
      <c r="GSZ259" s="34"/>
      <c r="GTA259" s="34"/>
      <c r="GTB259" s="34"/>
      <c r="GTC259" s="34"/>
      <c r="GTD259" s="34"/>
      <c r="GTE259" s="34"/>
      <c r="GTF259" s="34"/>
      <c r="GTG259" s="34"/>
      <c r="GTH259" s="34"/>
      <c r="GTI259" s="34"/>
      <c r="GTJ259" s="34"/>
      <c r="GTK259" s="34"/>
      <c r="GTL259" s="34"/>
      <c r="GTM259" s="34"/>
      <c r="GTN259" s="34"/>
      <c r="GTO259" s="34"/>
      <c r="GTP259" s="34"/>
      <c r="GTQ259" s="34"/>
      <c r="GTR259" s="34"/>
      <c r="GTS259" s="34"/>
      <c r="GTT259" s="34"/>
      <c r="GTU259" s="34"/>
      <c r="GTV259" s="34"/>
      <c r="GTW259" s="34"/>
      <c r="GTX259" s="34"/>
      <c r="GTY259" s="34"/>
      <c r="GTZ259" s="34"/>
      <c r="GUA259" s="34"/>
      <c r="GUB259" s="34"/>
      <c r="GUC259" s="34"/>
      <c r="GUD259" s="34"/>
      <c r="GUE259" s="34"/>
      <c r="GUF259" s="34"/>
      <c r="GUG259" s="34"/>
      <c r="GUH259" s="34"/>
      <c r="GUI259" s="34"/>
      <c r="GUJ259" s="34"/>
      <c r="GUK259" s="34"/>
      <c r="GUL259" s="34"/>
      <c r="GUM259" s="34"/>
      <c r="GUN259" s="34"/>
      <c r="GUO259" s="34"/>
      <c r="GUP259" s="34"/>
      <c r="GUQ259" s="34"/>
      <c r="GUR259" s="34"/>
      <c r="GUS259" s="34"/>
      <c r="GUT259" s="34"/>
      <c r="GUU259" s="34"/>
      <c r="GUV259" s="34"/>
      <c r="GUW259" s="34"/>
      <c r="GUX259" s="34"/>
      <c r="GUY259" s="34"/>
      <c r="GUZ259" s="34"/>
      <c r="GVA259" s="34"/>
      <c r="GVB259" s="34"/>
      <c r="GVC259" s="34"/>
      <c r="GVD259" s="34"/>
      <c r="GVE259" s="34"/>
      <c r="GVF259" s="34"/>
      <c r="GVG259" s="34"/>
      <c r="GVH259" s="34"/>
      <c r="GVI259" s="34"/>
      <c r="GVJ259" s="34"/>
      <c r="GVK259" s="34"/>
      <c r="GVL259" s="34"/>
      <c r="GVM259" s="34"/>
      <c r="GVN259" s="34"/>
      <c r="GVO259" s="34"/>
      <c r="GVP259" s="34"/>
      <c r="GVQ259" s="34"/>
      <c r="GVR259" s="34"/>
      <c r="GVS259" s="34"/>
      <c r="GVT259" s="34"/>
      <c r="GVU259" s="34"/>
      <c r="GVV259" s="34"/>
      <c r="GVW259" s="34"/>
      <c r="GVX259" s="34"/>
      <c r="GVY259" s="34"/>
      <c r="GVZ259" s="34"/>
      <c r="GWA259" s="34"/>
      <c r="GWB259" s="34"/>
      <c r="GWC259" s="34"/>
      <c r="GWD259" s="34"/>
      <c r="GWE259" s="34"/>
      <c r="GWF259" s="34"/>
      <c r="GWG259" s="34"/>
      <c r="GWH259" s="34"/>
      <c r="GWI259" s="34"/>
      <c r="GWJ259" s="34"/>
      <c r="GWK259" s="34"/>
      <c r="GWL259" s="34"/>
      <c r="GWM259" s="34"/>
      <c r="GWN259" s="34"/>
      <c r="GWO259" s="34"/>
      <c r="GWP259" s="34"/>
      <c r="GWQ259" s="34"/>
      <c r="GWR259" s="34"/>
      <c r="GWS259" s="34"/>
      <c r="GWT259" s="34"/>
      <c r="GWU259" s="34"/>
      <c r="GWV259" s="34"/>
      <c r="GWW259" s="34"/>
      <c r="GWX259" s="34"/>
      <c r="GWY259" s="34"/>
      <c r="GWZ259" s="34"/>
      <c r="GXA259" s="34"/>
      <c r="GXB259" s="34"/>
      <c r="GXC259" s="34"/>
      <c r="GXD259" s="34"/>
      <c r="GXE259" s="34"/>
      <c r="GXF259" s="34"/>
      <c r="GXG259" s="34"/>
      <c r="GXH259" s="34"/>
      <c r="GXI259" s="34"/>
      <c r="GXJ259" s="34"/>
      <c r="GXK259" s="34"/>
      <c r="GXL259" s="34"/>
      <c r="GXM259" s="34"/>
      <c r="GXN259" s="34"/>
      <c r="GXO259" s="34"/>
      <c r="GXP259" s="34"/>
      <c r="GXQ259" s="34"/>
      <c r="GXR259" s="34"/>
      <c r="GXS259" s="34"/>
      <c r="GXT259" s="34"/>
      <c r="GXU259" s="34"/>
      <c r="GXV259" s="34"/>
      <c r="GXW259" s="34"/>
      <c r="GXX259" s="34"/>
      <c r="GXY259" s="34"/>
      <c r="GXZ259" s="34"/>
      <c r="GYA259" s="34"/>
      <c r="GYB259" s="34"/>
      <c r="GYC259" s="34"/>
      <c r="GYD259" s="34"/>
      <c r="GYE259" s="34"/>
      <c r="GYF259" s="34"/>
      <c r="GYG259" s="34"/>
      <c r="GYH259" s="34"/>
      <c r="GYI259" s="34"/>
      <c r="GYJ259" s="34"/>
      <c r="GYK259" s="34"/>
      <c r="GYL259" s="34"/>
      <c r="GYM259" s="34"/>
      <c r="GYN259" s="34"/>
      <c r="GYO259" s="34"/>
      <c r="GYP259" s="34"/>
      <c r="GYQ259" s="34"/>
      <c r="GYR259" s="34"/>
      <c r="GYS259" s="34"/>
      <c r="GYT259" s="34"/>
      <c r="GYU259" s="34"/>
      <c r="GYV259" s="34"/>
      <c r="GYW259" s="34"/>
      <c r="GYX259" s="34"/>
      <c r="GYY259" s="34"/>
      <c r="GYZ259" s="34"/>
      <c r="GZA259" s="34"/>
      <c r="GZB259" s="34"/>
      <c r="GZC259" s="34"/>
      <c r="GZD259" s="34"/>
      <c r="GZE259" s="34"/>
      <c r="GZF259" s="34"/>
      <c r="GZG259" s="34"/>
      <c r="GZH259" s="34"/>
      <c r="GZI259" s="34"/>
      <c r="GZJ259" s="34"/>
      <c r="GZK259" s="34"/>
      <c r="GZL259" s="34"/>
      <c r="GZM259" s="34"/>
      <c r="GZN259" s="34"/>
      <c r="GZO259" s="34"/>
      <c r="GZP259" s="34"/>
      <c r="GZQ259" s="34"/>
      <c r="GZR259" s="34"/>
      <c r="GZS259" s="34"/>
      <c r="GZT259" s="34"/>
      <c r="GZU259" s="34"/>
      <c r="GZV259" s="34"/>
      <c r="GZW259" s="34"/>
      <c r="GZX259" s="34"/>
      <c r="GZY259" s="34"/>
      <c r="GZZ259" s="34"/>
      <c r="HAA259" s="34"/>
      <c r="HAB259" s="34"/>
      <c r="HAC259" s="34"/>
      <c r="HAD259" s="34"/>
      <c r="HAE259" s="34"/>
      <c r="HAF259" s="34"/>
      <c r="HAG259" s="34"/>
      <c r="HAH259" s="34"/>
      <c r="HAI259" s="34"/>
      <c r="HAJ259" s="34"/>
      <c r="HAK259" s="34"/>
      <c r="HAL259" s="34"/>
      <c r="HAM259" s="34"/>
      <c r="HAN259" s="34"/>
      <c r="HAO259" s="34"/>
      <c r="HAP259" s="34"/>
      <c r="HAQ259" s="34"/>
      <c r="HAR259" s="34"/>
      <c r="HAS259" s="34"/>
      <c r="HAT259" s="34"/>
      <c r="HAU259" s="34"/>
      <c r="HAV259" s="34"/>
      <c r="HAW259" s="34"/>
      <c r="HAX259" s="34"/>
      <c r="HAY259" s="34"/>
      <c r="HAZ259" s="34"/>
      <c r="HBA259" s="34"/>
      <c r="HBB259" s="34"/>
      <c r="HBC259" s="34"/>
      <c r="HBD259" s="34"/>
      <c r="HBE259" s="34"/>
      <c r="HBF259" s="34"/>
      <c r="HBG259" s="34"/>
      <c r="HBH259" s="34"/>
      <c r="HBI259" s="34"/>
      <c r="HBJ259" s="34"/>
      <c r="HBK259" s="34"/>
      <c r="HBL259" s="34"/>
      <c r="HBM259" s="34"/>
      <c r="HBN259" s="34"/>
      <c r="HBO259" s="34"/>
      <c r="HBP259" s="34"/>
      <c r="HBQ259" s="34"/>
      <c r="HBR259" s="34"/>
      <c r="HBS259" s="34"/>
      <c r="HBT259" s="34"/>
      <c r="HBU259" s="34"/>
      <c r="HBV259" s="34"/>
      <c r="HBW259" s="34"/>
      <c r="HBX259" s="34"/>
      <c r="HBY259" s="34"/>
      <c r="HBZ259" s="34"/>
      <c r="HCA259" s="34"/>
      <c r="HCB259" s="34"/>
      <c r="HCC259" s="34"/>
      <c r="HCD259" s="34"/>
      <c r="HCE259" s="34"/>
      <c r="HCF259" s="34"/>
      <c r="HCG259" s="34"/>
      <c r="HCH259" s="34"/>
      <c r="HCI259" s="34"/>
      <c r="HCJ259" s="34"/>
      <c r="HCK259" s="34"/>
      <c r="HCL259" s="34"/>
      <c r="HCM259" s="34"/>
      <c r="HCN259" s="34"/>
      <c r="HCO259" s="34"/>
      <c r="HCP259" s="34"/>
      <c r="HCQ259" s="34"/>
      <c r="HCR259" s="34"/>
      <c r="HCS259" s="34"/>
      <c r="HCT259" s="34"/>
      <c r="HCU259" s="34"/>
      <c r="HCV259" s="34"/>
      <c r="HCW259" s="34"/>
      <c r="HCX259" s="34"/>
      <c r="HCY259" s="34"/>
      <c r="HCZ259" s="34"/>
      <c r="HDA259" s="34"/>
      <c r="HDB259" s="34"/>
      <c r="HDC259" s="34"/>
      <c r="HDD259" s="34"/>
      <c r="HDE259" s="34"/>
      <c r="HDF259" s="34"/>
      <c r="HDG259" s="34"/>
      <c r="HDH259" s="34"/>
      <c r="HDI259" s="34"/>
      <c r="HDJ259" s="34"/>
      <c r="HDK259" s="34"/>
      <c r="HDL259" s="34"/>
      <c r="HDM259" s="34"/>
      <c r="HDN259" s="34"/>
      <c r="HDO259" s="34"/>
      <c r="HDP259" s="34"/>
      <c r="HDQ259" s="34"/>
      <c r="HDR259" s="34"/>
      <c r="HDS259" s="34"/>
      <c r="HDT259" s="34"/>
      <c r="HDU259" s="34"/>
      <c r="HDV259" s="34"/>
      <c r="HDW259" s="34"/>
      <c r="HDX259" s="34"/>
      <c r="HDY259" s="34"/>
      <c r="HDZ259" s="34"/>
      <c r="HEA259" s="34"/>
      <c r="HEB259" s="34"/>
      <c r="HEC259" s="34"/>
      <c r="HED259" s="34"/>
      <c r="HEE259" s="34"/>
      <c r="HEF259" s="34"/>
      <c r="HEG259" s="34"/>
      <c r="HEH259" s="34"/>
      <c r="HEI259" s="34"/>
      <c r="HEJ259" s="34"/>
      <c r="HEK259" s="34"/>
      <c r="HEL259" s="34"/>
      <c r="HEM259" s="34"/>
      <c r="HEN259" s="34"/>
      <c r="HEO259" s="34"/>
      <c r="HEP259" s="34"/>
      <c r="HEQ259" s="34"/>
      <c r="HER259" s="34"/>
      <c r="HES259" s="34"/>
      <c r="HET259" s="34"/>
      <c r="HEU259" s="34"/>
      <c r="HEV259" s="34"/>
      <c r="HEW259" s="34"/>
      <c r="HEX259" s="34"/>
      <c r="HEY259" s="34"/>
      <c r="HEZ259" s="34"/>
      <c r="HFA259" s="34"/>
      <c r="HFB259" s="34"/>
      <c r="HFC259" s="34"/>
      <c r="HFD259" s="34"/>
      <c r="HFE259" s="34"/>
      <c r="HFF259" s="34"/>
      <c r="HFG259" s="34"/>
      <c r="HFH259" s="34"/>
      <c r="HFI259" s="34"/>
      <c r="HFJ259" s="34"/>
      <c r="HFK259" s="34"/>
      <c r="HFL259" s="34"/>
      <c r="HFM259" s="34"/>
      <c r="HFN259" s="34"/>
      <c r="HFO259" s="34"/>
      <c r="HFP259" s="34"/>
      <c r="HFQ259" s="34"/>
      <c r="HFR259" s="34"/>
      <c r="HFS259" s="34"/>
      <c r="HFT259" s="34"/>
      <c r="HFU259" s="34"/>
      <c r="HFV259" s="34"/>
      <c r="HFW259" s="34"/>
      <c r="HFX259" s="34"/>
      <c r="HFY259" s="34"/>
      <c r="HFZ259" s="34"/>
      <c r="HGA259" s="34"/>
      <c r="HGB259" s="34"/>
      <c r="HGC259" s="34"/>
      <c r="HGD259" s="34"/>
      <c r="HGE259" s="34"/>
      <c r="HGF259" s="34"/>
      <c r="HGG259" s="34"/>
      <c r="HGH259" s="34"/>
      <c r="HGI259" s="34"/>
      <c r="HGJ259" s="34"/>
      <c r="HGK259" s="34"/>
      <c r="HGL259" s="34"/>
      <c r="HGM259" s="34"/>
      <c r="HGN259" s="34"/>
      <c r="HGO259" s="34"/>
      <c r="HGP259" s="34"/>
      <c r="HGQ259" s="34"/>
      <c r="HGR259" s="34"/>
      <c r="HGS259" s="34"/>
      <c r="HGT259" s="34"/>
      <c r="HGU259" s="34"/>
      <c r="HGV259" s="34"/>
      <c r="HGW259" s="34"/>
      <c r="HGX259" s="34"/>
      <c r="HGY259" s="34"/>
      <c r="HGZ259" s="34"/>
      <c r="HHA259" s="34"/>
      <c r="HHB259" s="34"/>
      <c r="HHC259" s="34"/>
      <c r="HHD259" s="34"/>
      <c r="HHE259" s="34"/>
      <c r="HHF259" s="34"/>
      <c r="HHG259" s="34"/>
      <c r="HHH259" s="34"/>
      <c r="HHI259" s="34"/>
      <c r="HHJ259" s="34"/>
      <c r="HHK259" s="34"/>
      <c r="HHL259" s="34"/>
      <c r="HHM259" s="34"/>
      <c r="HHN259" s="34"/>
      <c r="HHO259" s="34"/>
      <c r="HHP259" s="34"/>
      <c r="HHQ259" s="34"/>
      <c r="HHR259" s="34"/>
      <c r="HHS259" s="34"/>
      <c r="HHT259" s="34"/>
      <c r="HHU259" s="34"/>
      <c r="HHV259" s="34"/>
      <c r="HHW259" s="34"/>
      <c r="HHX259" s="34"/>
      <c r="HHY259" s="34"/>
      <c r="HHZ259" s="34"/>
      <c r="HIA259" s="34"/>
      <c r="HIB259" s="34"/>
      <c r="HIC259" s="34"/>
      <c r="HID259" s="34"/>
      <c r="HIE259" s="34"/>
      <c r="HIF259" s="34"/>
      <c r="HIG259" s="34"/>
      <c r="HIH259" s="34"/>
      <c r="HII259" s="34"/>
      <c r="HIJ259" s="34"/>
      <c r="HIK259" s="34"/>
      <c r="HIL259" s="34"/>
      <c r="HIM259" s="34"/>
      <c r="HIN259" s="34"/>
      <c r="HIO259" s="34"/>
      <c r="HIP259" s="34"/>
      <c r="HIQ259" s="34"/>
      <c r="HIR259" s="34"/>
      <c r="HIS259" s="34"/>
      <c r="HIT259" s="34"/>
      <c r="HIU259" s="34"/>
      <c r="HIV259" s="34"/>
      <c r="HIW259" s="34"/>
      <c r="HIX259" s="34"/>
      <c r="HIY259" s="34"/>
      <c r="HIZ259" s="34"/>
      <c r="HJA259" s="34"/>
      <c r="HJB259" s="34"/>
      <c r="HJC259" s="34"/>
      <c r="HJD259" s="34"/>
      <c r="HJE259" s="34"/>
      <c r="HJF259" s="34"/>
      <c r="HJG259" s="34"/>
      <c r="HJH259" s="34"/>
      <c r="HJI259" s="34"/>
      <c r="HJJ259" s="34"/>
      <c r="HJK259" s="34"/>
      <c r="HJL259" s="34"/>
      <c r="HJM259" s="34"/>
      <c r="HJN259" s="34"/>
      <c r="HJO259" s="34"/>
      <c r="HJP259" s="34"/>
      <c r="HJQ259" s="34"/>
      <c r="HJR259" s="34"/>
      <c r="HJS259" s="34"/>
      <c r="HJT259" s="34"/>
      <c r="HJU259" s="34"/>
      <c r="HJV259" s="34"/>
      <c r="HJW259" s="34"/>
      <c r="HJX259" s="34"/>
      <c r="HJY259" s="34"/>
      <c r="HJZ259" s="34"/>
      <c r="HKA259" s="34"/>
      <c r="HKB259" s="34"/>
      <c r="HKC259" s="34"/>
      <c r="HKD259" s="34"/>
      <c r="HKE259" s="34"/>
      <c r="HKF259" s="34"/>
      <c r="HKG259" s="34"/>
      <c r="HKH259" s="34"/>
      <c r="HKI259" s="34"/>
      <c r="HKJ259" s="34"/>
      <c r="HKK259" s="34"/>
      <c r="HKL259" s="34"/>
      <c r="HKM259" s="34"/>
      <c r="HKN259" s="34"/>
      <c r="HKO259" s="34"/>
      <c r="HKP259" s="34"/>
      <c r="HKQ259" s="34"/>
      <c r="HKR259" s="34"/>
      <c r="HKS259" s="34"/>
      <c r="HKT259" s="34"/>
      <c r="HKU259" s="34"/>
      <c r="HKV259" s="34"/>
      <c r="HKW259" s="34"/>
      <c r="HKX259" s="34"/>
      <c r="HKY259" s="34"/>
      <c r="HKZ259" s="34"/>
      <c r="HLA259" s="34"/>
      <c r="HLB259" s="34"/>
      <c r="HLC259" s="34"/>
      <c r="HLD259" s="34"/>
      <c r="HLE259" s="34"/>
      <c r="HLF259" s="34"/>
      <c r="HLG259" s="34"/>
      <c r="HLH259" s="34"/>
      <c r="HLI259" s="34"/>
      <c r="HLJ259" s="34"/>
      <c r="HLK259" s="34"/>
      <c r="HLL259" s="34"/>
      <c r="HLM259" s="34"/>
      <c r="HLN259" s="34"/>
      <c r="HLO259" s="34"/>
      <c r="HLP259" s="34"/>
      <c r="HLQ259" s="34"/>
      <c r="HLR259" s="34"/>
      <c r="HLS259" s="34"/>
      <c r="HLT259" s="34"/>
      <c r="HLU259" s="34"/>
      <c r="HLV259" s="34"/>
      <c r="HLW259" s="34"/>
      <c r="HLX259" s="34"/>
      <c r="HLY259" s="34"/>
      <c r="HLZ259" s="34"/>
      <c r="HMA259" s="34"/>
      <c r="HMB259" s="34"/>
      <c r="HMC259" s="34"/>
      <c r="HMD259" s="34"/>
      <c r="HME259" s="34"/>
      <c r="HMF259" s="34"/>
      <c r="HMG259" s="34"/>
      <c r="HMH259" s="34"/>
      <c r="HMI259" s="34"/>
      <c r="HMJ259" s="34"/>
      <c r="HMK259" s="34"/>
      <c r="HML259" s="34"/>
      <c r="HMM259" s="34"/>
      <c r="HMN259" s="34"/>
      <c r="HMO259" s="34"/>
      <c r="HMP259" s="34"/>
      <c r="HMQ259" s="34"/>
      <c r="HMR259" s="34"/>
      <c r="HMS259" s="34"/>
      <c r="HMT259" s="34"/>
      <c r="HMU259" s="34"/>
      <c r="HMV259" s="34"/>
      <c r="HMW259" s="34"/>
      <c r="HMX259" s="34"/>
      <c r="HMY259" s="34"/>
      <c r="HMZ259" s="34"/>
      <c r="HNA259" s="34"/>
      <c r="HNB259" s="34"/>
      <c r="HNC259" s="34"/>
      <c r="HND259" s="34"/>
      <c r="HNE259" s="34"/>
      <c r="HNF259" s="34"/>
      <c r="HNG259" s="34"/>
      <c r="HNH259" s="34"/>
      <c r="HNI259" s="34"/>
      <c r="HNJ259" s="34"/>
      <c r="HNK259" s="34"/>
      <c r="HNL259" s="34"/>
      <c r="HNM259" s="34"/>
      <c r="HNN259" s="34"/>
      <c r="HNO259" s="34"/>
      <c r="HNP259" s="34"/>
      <c r="HNQ259" s="34"/>
      <c r="HNR259" s="34"/>
      <c r="HNS259" s="34"/>
      <c r="HNT259" s="34"/>
      <c r="HNU259" s="34"/>
      <c r="HNV259" s="34"/>
      <c r="HNW259" s="34"/>
      <c r="HNX259" s="34"/>
      <c r="HNY259" s="34"/>
      <c r="HNZ259" s="34"/>
      <c r="HOA259" s="34"/>
      <c r="HOB259" s="34"/>
      <c r="HOC259" s="34"/>
      <c r="HOD259" s="34"/>
      <c r="HOE259" s="34"/>
      <c r="HOF259" s="34"/>
      <c r="HOG259" s="34"/>
      <c r="HOH259" s="34"/>
      <c r="HOI259" s="34"/>
      <c r="HOJ259" s="34"/>
      <c r="HOK259" s="34"/>
      <c r="HOL259" s="34"/>
      <c r="HOM259" s="34"/>
      <c r="HON259" s="34"/>
      <c r="HOO259" s="34"/>
      <c r="HOP259" s="34"/>
      <c r="HOQ259" s="34"/>
      <c r="HOR259" s="34"/>
      <c r="HOS259" s="34"/>
      <c r="HOT259" s="34"/>
      <c r="HOU259" s="34"/>
      <c r="HOV259" s="34"/>
      <c r="HOW259" s="34"/>
      <c r="HOX259" s="34"/>
      <c r="HOY259" s="34"/>
      <c r="HOZ259" s="34"/>
      <c r="HPA259" s="34"/>
      <c r="HPB259" s="34"/>
      <c r="HPC259" s="34"/>
      <c r="HPD259" s="34"/>
      <c r="HPE259" s="34"/>
      <c r="HPF259" s="34"/>
      <c r="HPG259" s="34"/>
      <c r="HPH259" s="34"/>
      <c r="HPI259" s="34"/>
      <c r="HPJ259" s="34"/>
      <c r="HPK259" s="34"/>
      <c r="HPL259" s="34"/>
      <c r="HPM259" s="34"/>
      <c r="HPN259" s="34"/>
      <c r="HPO259" s="34"/>
      <c r="HPP259" s="34"/>
      <c r="HPQ259" s="34"/>
      <c r="HPR259" s="34"/>
      <c r="HPS259" s="34"/>
      <c r="HPT259" s="34"/>
      <c r="HPU259" s="34"/>
      <c r="HPV259" s="34"/>
      <c r="HPW259" s="34"/>
      <c r="HPX259" s="34"/>
      <c r="HPY259" s="34"/>
      <c r="HPZ259" s="34"/>
      <c r="HQA259" s="34"/>
      <c r="HQB259" s="34"/>
      <c r="HQC259" s="34"/>
      <c r="HQD259" s="34"/>
      <c r="HQE259" s="34"/>
      <c r="HQF259" s="34"/>
      <c r="HQG259" s="34"/>
      <c r="HQH259" s="34"/>
      <c r="HQI259" s="34"/>
      <c r="HQJ259" s="34"/>
      <c r="HQK259" s="34"/>
      <c r="HQL259" s="34"/>
      <c r="HQM259" s="34"/>
      <c r="HQN259" s="34"/>
      <c r="HQO259" s="34"/>
      <c r="HQP259" s="34"/>
      <c r="HQQ259" s="34"/>
      <c r="HQR259" s="34"/>
      <c r="HQS259" s="34"/>
      <c r="HQT259" s="34"/>
      <c r="HQU259" s="34"/>
      <c r="HQV259" s="34"/>
      <c r="HQW259" s="34"/>
      <c r="HQX259" s="34"/>
      <c r="HQY259" s="34"/>
      <c r="HQZ259" s="34"/>
      <c r="HRA259" s="34"/>
      <c r="HRB259" s="34"/>
      <c r="HRC259" s="34"/>
      <c r="HRD259" s="34"/>
      <c r="HRE259" s="34"/>
      <c r="HRF259" s="34"/>
      <c r="HRG259" s="34"/>
      <c r="HRH259" s="34"/>
      <c r="HRI259" s="34"/>
      <c r="HRJ259" s="34"/>
      <c r="HRK259" s="34"/>
      <c r="HRL259" s="34"/>
      <c r="HRM259" s="34"/>
      <c r="HRN259" s="34"/>
      <c r="HRO259" s="34"/>
      <c r="HRP259" s="34"/>
      <c r="HRQ259" s="34"/>
      <c r="HRR259" s="34"/>
      <c r="HRS259" s="34"/>
      <c r="HRT259" s="34"/>
      <c r="HRU259" s="34"/>
      <c r="HRV259" s="34"/>
      <c r="HRW259" s="34"/>
      <c r="HRX259" s="34"/>
      <c r="HRY259" s="34"/>
      <c r="HRZ259" s="34"/>
      <c r="HSA259" s="34"/>
      <c r="HSB259" s="34"/>
      <c r="HSC259" s="34"/>
      <c r="HSD259" s="34"/>
      <c r="HSE259" s="34"/>
      <c r="HSF259" s="34"/>
      <c r="HSG259" s="34"/>
      <c r="HSH259" s="34"/>
      <c r="HSI259" s="34"/>
      <c r="HSJ259" s="34"/>
      <c r="HSK259" s="34"/>
      <c r="HSL259" s="34"/>
      <c r="HSM259" s="34"/>
      <c r="HSN259" s="34"/>
      <c r="HSO259" s="34"/>
      <c r="HSP259" s="34"/>
      <c r="HSQ259" s="34"/>
      <c r="HSR259" s="34"/>
      <c r="HSS259" s="34"/>
      <c r="HST259" s="34"/>
      <c r="HSU259" s="34"/>
      <c r="HSV259" s="34"/>
      <c r="HSW259" s="34"/>
      <c r="HSX259" s="34"/>
      <c r="HSY259" s="34"/>
      <c r="HSZ259" s="34"/>
      <c r="HTA259" s="34"/>
      <c r="HTB259" s="34"/>
      <c r="HTC259" s="34"/>
      <c r="HTD259" s="34"/>
      <c r="HTE259" s="34"/>
      <c r="HTF259" s="34"/>
      <c r="HTG259" s="34"/>
      <c r="HTH259" s="34"/>
      <c r="HTI259" s="34"/>
      <c r="HTJ259" s="34"/>
      <c r="HTK259" s="34"/>
      <c r="HTL259" s="34"/>
      <c r="HTM259" s="34"/>
      <c r="HTN259" s="34"/>
      <c r="HTO259" s="34"/>
      <c r="HTP259" s="34"/>
      <c r="HTQ259" s="34"/>
      <c r="HTR259" s="34"/>
      <c r="HTS259" s="34"/>
      <c r="HTT259" s="34"/>
      <c r="HTU259" s="34"/>
      <c r="HTV259" s="34"/>
      <c r="HTW259" s="34"/>
      <c r="HTX259" s="34"/>
      <c r="HTY259" s="34"/>
      <c r="HTZ259" s="34"/>
      <c r="HUA259" s="34"/>
      <c r="HUB259" s="34"/>
      <c r="HUC259" s="34"/>
      <c r="HUD259" s="34"/>
      <c r="HUE259" s="34"/>
      <c r="HUF259" s="34"/>
      <c r="HUG259" s="34"/>
      <c r="HUH259" s="34"/>
      <c r="HUI259" s="34"/>
      <c r="HUJ259" s="34"/>
      <c r="HUK259" s="34"/>
      <c r="HUL259" s="34"/>
      <c r="HUM259" s="34"/>
      <c r="HUN259" s="34"/>
      <c r="HUO259" s="34"/>
      <c r="HUP259" s="34"/>
      <c r="HUQ259" s="34"/>
      <c r="HUR259" s="34"/>
      <c r="HUS259" s="34"/>
      <c r="HUT259" s="34"/>
      <c r="HUU259" s="34"/>
      <c r="HUV259" s="34"/>
      <c r="HUW259" s="34"/>
      <c r="HUX259" s="34"/>
      <c r="HUY259" s="34"/>
      <c r="HUZ259" s="34"/>
      <c r="HVA259" s="34"/>
      <c r="HVB259" s="34"/>
      <c r="HVC259" s="34"/>
      <c r="HVD259" s="34"/>
      <c r="HVE259" s="34"/>
      <c r="HVF259" s="34"/>
      <c r="HVG259" s="34"/>
      <c r="HVH259" s="34"/>
      <c r="HVI259" s="34"/>
      <c r="HVJ259" s="34"/>
      <c r="HVK259" s="34"/>
      <c r="HVL259" s="34"/>
      <c r="HVM259" s="34"/>
      <c r="HVN259" s="34"/>
      <c r="HVO259" s="34"/>
      <c r="HVP259" s="34"/>
      <c r="HVQ259" s="34"/>
      <c r="HVR259" s="34"/>
      <c r="HVS259" s="34"/>
      <c r="HVT259" s="34"/>
      <c r="HVU259" s="34"/>
      <c r="HVV259" s="34"/>
      <c r="HVW259" s="34"/>
      <c r="HVX259" s="34"/>
      <c r="HVY259" s="34"/>
      <c r="HVZ259" s="34"/>
      <c r="HWA259" s="34"/>
      <c r="HWB259" s="34"/>
      <c r="HWC259" s="34"/>
      <c r="HWD259" s="34"/>
      <c r="HWE259" s="34"/>
      <c r="HWF259" s="34"/>
      <c r="HWG259" s="34"/>
      <c r="HWH259" s="34"/>
      <c r="HWI259" s="34"/>
      <c r="HWJ259" s="34"/>
      <c r="HWK259" s="34"/>
      <c r="HWL259" s="34"/>
      <c r="HWM259" s="34"/>
      <c r="HWN259" s="34"/>
      <c r="HWO259" s="34"/>
      <c r="HWP259" s="34"/>
      <c r="HWQ259" s="34"/>
      <c r="HWR259" s="34"/>
      <c r="HWS259" s="34"/>
      <c r="HWT259" s="34"/>
      <c r="HWU259" s="34"/>
      <c r="HWV259" s="34"/>
      <c r="HWW259" s="34"/>
      <c r="HWX259" s="34"/>
      <c r="HWY259" s="34"/>
      <c r="HWZ259" s="34"/>
      <c r="HXA259" s="34"/>
      <c r="HXB259" s="34"/>
      <c r="HXC259" s="34"/>
      <c r="HXD259" s="34"/>
      <c r="HXE259" s="34"/>
      <c r="HXF259" s="34"/>
      <c r="HXG259" s="34"/>
      <c r="HXH259" s="34"/>
      <c r="HXI259" s="34"/>
      <c r="HXJ259" s="34"/>
      <c r="HXK259" s="34"/>
      <c r="HXL259" s="34"/>
      <c r="HXM259" s="34"/>
      <c r="HXN259" s="34"/>
      <c r="HXO259" s="34"/>
      <c r="HXP259" s="34"/>
      <c r="HXQ259" s="34"/>
      <c r="HXR259" s="34"/>
      <c r="HXS259" s="34"/>
      <c r="HXT259" s="34"/>
      <c r="HXU259" s="34"/>
      <c r="HXV259" s="34"/>
      <c r="HXW259" s="34"/>
      <c r="HXX259" s="34"/>
      <c r="HXY259" s="34"/>
      <c r="HXZ259" s="34"/>
      <c r="HYA259" s="34"/>
      <c r="HYB259" s="34"/>
      <c r="HYC259" s="34"/>
      <c r="HYD259" s="34"/>
      <c r="HYE259" s="34"/>
      <c r="HYF259" s="34"/>
      <c r="HYG259" s="34"/>
      <c r="HYH259" s="34"/>
      <c r="HYI259" s="34"/>
      <c r="HYJ259" s="34"/>
      <c r="HYK259" s="34"/>
      <c r="HYL259" s="34"/>
      <c r="HYM259" s="34"/>
      <c r="HYN259" s="34"/>
      <c r="HYO259" s="34"/>
      <c r="HYP259" s="34"/>
      <c r="HYQ259" s="34"/>
      <c r="HYR259" s="34"/>
      <c r="HYS259" s="34"/>
      <c r="HYT259" s="34"/>
      <c r="HYU259" s="34"/>
      <c r="HYV259" s="34"/>
      <c r="HYW259" s="34"/>
      <c r="HYX259" s="34"/>
      <c r="HYY259" s="34"/>
      <c r="HYZ259" s="34"/>
      <c r="HZA259" s="34"/>
      <c r="HZB259" s="34"/>
      <c r="HZC259" s="34"/>
      <c r="HZD259" s="34"/>
      <c r="HZE259" s="34"/>
      <c r="HZF259" s="34"/>
      <c r="HZG259" s="34"/>
      <c r="HZH259" s="34"/>
      <c r="HZI259" s="34"/>
      <c r="HZJ259" s="34"/>
      <c r="HZK259" s="34"/>
      <c r="HZL259" s="34"/>
      <c r="HZM259" s="34"/>
      <c r="HZN259" s="34"/>
      <c r="HZO259" s="34"/>
      <c r="HZP259" s="34"/>
      <c r="HZQ259" s="34"/>
      <c r="HZR259" s="34"/>
      <c r="HZS259" s="34"/>
      <c r="HZT259" s="34"/>
      <c r="HZU259" s="34"/>
      <c r="HZV259" s="34"/>
      <c r="HZW259" s="34"/>
      <c r="HZX259" s="34"/>
      <c r="HZY259" s="34"/>
      <c r="HZZ259" s="34"/>
      <c r="IAA259" s="34"/>
      <c r="IAB259" s="34"/>
      <c r="IAC259" s="34"/>
      <c r="IAD259" s="34"/>
      <c r="IAE259" s="34"/>
      <c r="IAF259" s="34"/>
      <c r="IAG259" s="34"/>
      <c r="IAH259" s="34"/>
      <c r="IAI259" s="34"/>
      <c r="IAJ259" s="34"/>
      <c r="IAK259" s="34"/>
      <c r="IAL259" s="34"/>
      <c r="IAM259" s="34"/>
      <c r="IAN259" s="34"/>
      <c r="IAO259" s="34"/>
      <c r="IAP259" s="34"/>
      <c r="IAQ259" s="34"/>
      <c r="IAR259" s="34"/>
      <c r="IAS259" s="34"/>
      <c r="IAT259" s="34"/>
      <c r="IAU259" s="34"/>
      <c r="IAV259" s="34"/>
      <c r="IAW259" s="34"/>
      <c r="IAX259" s="34"/>
      <c r="IAY259" s="34"/>
      <c r="IAZ259" s="34"/>
      <c r="IBA259" s="34"/>
      <c r="IBB259" s="34"/>
      <c r="IBC259" s="34"/>
      <c r="IBD259" s="34"/>
      <c r="IBE259" s="34"/>
      <c r="IBF259" s="34"/>
      <c r="IBG259" s="34"/>
      <c r="IBH259" s="34"/>
      <c r="IBI259" s="34"/>
      <c r="IBJ259" s="34"/>
      <c r="IBK259" s="34"/>
      <c r="IBL259" s="34"/>
      <c r="IBM259" s="34"/>
      <c r="IBN259" s="34"/>
      <c r="IBO259" s="34"/>
      <c r="IBP259" s="34"/>
      <c r="IBQ259" s="34"/>
      <c r="IBR259" s="34"/>
      <c r="IBS259" s="34"/>
      <c r="IBT259" s="34"/>
      <c r="IBU259" s="34"/>
      <c r="IBV259" s="34"/>
      <c r="IBW259" s="34"/>
      <c r="IBX259" s="34"/>
      <c r="IBY259" s="34"/>
      <c r="IBZ259" s="34"/>
      <c r="ICA259" s="34"/>
      <c r="ICB259" s="34"/>
      <c r="ICC259" s="34"/>
      <c r="ICD259" s="34"/>
      <c r="ICE259" s="34"/>
      <c r="ICF259" s="34"/>
      <c r="ICG259" s="34"/>
      <c r="ICH259" s="34"/>
      <c r="ICI259" s="34"/>
      <c r="ICJ259" s="34"/>
      <c r="ICK259" s="34"/>
      <c r="ICL259" s="34"/>
      <c r="ICM259" s="34"/>
      <c r="ICN259" s="34"/>
      <c r="ICO259" s="34"/>
      <c r="ICP259" s="34"/>
      <c r="ICQ259" s="34"/>
      <c r="ICR259" s="34"/>
      <c r="ICS259" s="34"/>
      <c r="ICT259" s="34"/>
      <c r="ICU259" s="34"/>
      <c r="ICV259" s="34"/>
      <c r="ICW259" s="34"/>
      <c r="ICX259" s="34"/>
      <c r="ICY259" s="34"/>
      <c r="ICZ259" s="34"/>
      <c r="IDA259" s="34"/>
      <c r="IDB259" s="34"/>
      <c r="IDC259" s="34"/>
      <c r="IDD259" s="34"/>
      <c r="IDE259" s="34"/>
      <c r="IDF259" s="34"/>
      <c r="IDG259" s="34"/>
      <c r="IDH259" s="34"/>
      <c r="IDI259" s="34"/>
      <c r="IDJ259" s="34"/>
      <c r="IDK259" s="34"/>
      <c r="IDL259" s="34"/>
      <c r="IDM259" s="34"/>
      <c r="IDN259" s="34"/>
      <c r="IDO259" s="34"/>
      <c r="IDP259" s="34"/>
      <c r="IDQ259" s="34"/>
      <c r="IDR259" s="34"/>
      <c r="IDS259" s="34"/>
      <c r="IDT259" s="34"/>
      <c r="IDU259" s="34"/>
      <c r="IDV259" s="34"/>
      <c r="IDW259" s="34"/>
      <c r="IDX259" s="34"/>
      <c r="IDY259" s="34"/>
      <c r="IDZ259" s="34"/>
      <c r="IEA259" s="34"/>
      <c r="IEB259" s="34"/>
      <c r="IEC259" s="34"/>
      <c r="IED259" s="34"/>
      <c r="IEE259" s="34"/>
      <c r="IEF259" s="34"/>
      <c r="IEG259" s="34"/>
      <c r="IEH259" s="34"/>
      <c r="IEI259" s="34"/>
      <c r="IEJ259" s="34"/>
      <c r="IEK259" s="34"/>
      <c r="IEL259" s="34"/>
      <c r="IEM259" s="34"/>
      <c r="IEN259" s="34"/>
      <c r="IEO259" s="34"/>
      <c r="IEP259" s="34"/>
      <c r="IEQ259" s="34"/>
      <c r="IER259" s="34"/>
      <c r="IES259" s="34"/>
      <c r="IET259" s="34"/>
      <c r="IEU259" s="34"/>
      <c r="IEV259" s="34"/>
      <c r="IEW259" s="34"/>
      <c r="IEX259" s="34"/>
      <c r="IEY259" s="34"/>
      <c r="IEZ259" s="34"/>
      <c r="IFA259" s="34"/>
      <c r="IFB259" s="34"/>
      <c r="IFC259" s="34"/>
      <c r="IFD259" s="34"/>
      <c r="IFE259" s="34"/>
      <c r="IFF259" s="34"/>
      <c r="IFG259" s="34"/>
      <c r="IFH259" s="34"/>
      <c r="IFI259" s="34"/>
      <c r="IFJ259" s="34"/>
      <c r="IFK259" s="34"/>
      <c r="IFL259" s="34"/>
      <c r="IFM259" s="34"/>
      <c r="IFN259" s="34"/>
      <c r="IFO259" s="34"/>
      <c r="IFP259" s="34"/>
      <c r="IFQ259" s="34"/>
      <c r="IFR259" s="34"/>
      <c r="IFS259" s="34"/>
      <c r="IFT259" s="34"/>
      <c r="IFU259" s="34"/>
      <c r="IFV259" s="34"/>
      <c r="IFW259" s="34"/>
      <c r="IFX259" s="34"/>
      <c r="IFY259" s="34"/>
      <c r="IFZ259" s="34"/>
      <c r="IGA259" s="34"/>
      <c r="IGB259" s="34"/>
      <c r="IGC259" s="34"/>
      <c r="IGD259" s="34"/>
      <c r="IGE259" s="34"/>
      <c r="IGF259" s="34"/>
      <c r="IGG259" s="34"/>
      <c r="IGH259" s="34"/>
      <c r="IGI259" s="34"/>
      <c r="IGJ259" s="34"/>
      <c r="IGK259" s="34"/>
      <c r="IGL259" s="34"/>
      <c r="IGM259" s="34"/>
      <c r="IGN259" s="34"/>
      <c r="IGO259" s="34"/>
      <c r="IGP259" s="34"/>
      <c r="IGQ259" s="34"/>
      <c r="IGR259" s="34"/>
      <c r="IGS259" s="34"/>
      <c r="IGT259" s="34"/>
      <c r="IGU259" s="34"/>
      <c r="IGV259" s="34"/>
      <c r="IGW259" s="34"/>
      <c r="IGX259" s="34"/>
      <c r="IGY259" s="34"/>
      <c r="IGZ259" s="34"/>
      <c r="IHA259" s="34"/>
      <c r="IHB259" s="34"/>
      <c r="IHC259" s="34"/>
      <c r="IHD259" s="34"/>
      <c r="IHE259" s="34"/>
      <c r="IHF259" s="34"/>
      <c r="IHG259" s="34"/>
      <c r="IHH259" s="34"/>
      <c r="IHI259" s="34"/>
      <c r="IHJ259" s="34"/>
      <c r="IHK259" s="34"/>
      <c r="IHL259" s="34"/>
      <c r="IHM259" s="34"/>
      <c r="IHN259" s="34"/>
      <c r="IHO259" s="34"/>
      <c r="IHP259" s="34"/>
      <c r="IHQ259" s="34"/>
      <c r="IHR259" s="34"/>
      <c r="IHS259" s="34"/>
      <c r="IHT259" s="34"/>
      <c r="IHU259" s="34"/>
      <c r="IHV259" s="34"/>
      <c r="IHW259" s="34"/>
      <c r="IHX259" s="34"/>
      <c r="IHY259" s="34"/>
      <c r="IHZ259" s="34"/>
      <c r="IIA259" s="34"/>
      <c r="IIB259" s="34"/>
      <c r="IIC259" s="34"/>
      <c r="IID259" s="34"/>
      <c r="IIE259" s="34"/>
      <c r="IIF259" s="34"/>
      <c r="IIG259" s="34"/>
      <c r="IIH259" s="34"/>
      <c r="III259" s="34"/>
      <c r="IIJ259" s="34"/>
      <c r="IIK259" s="34"/>
      <c r="IIL259" s="34"/>
      <c r="IIM259" s="34"/>
      <c r="IIN259" s="34"/>
      <c r="IIO259" s="34"/>
      <c r="IIP259" s="34"/>
      <c r="IIQ259" s="34"/>
      <c r="IIR259" s="34"/>
      <c r="IIS259" s="34"/>
      <c r="IIT259" s="34"/>
      <c r="IIU259" s="34"/>
      <c r="IIV259" s="34"/>
      <c r="IIW259" s="34"/>
      <c r="IIX259" s="34"/>
      <c r="IIY259" s="34"/>
      <c r="IIZ259" s="34"/>
      <c r="IJA259" s="34"/>
      <c r="IJB259" s="34"/>
      <c r="IJC259" s="34"/>
      <c r="IJD259" s="34"/>
      <c r="IJE259" s="34"/>
      <c r="IJF259" s="34"/>
      <c r="IJG259" s="34"/>
      <c r="IJH259" s="34"/>
      <c r="IJI259" s="34"/>
      <c r="IJJ259" s="34"/>
      <c r="IJK259" s="34"/>
      <c r="IJL259" s="34"/>
      <c r="IJM259" s="34"/>
      <c r="IJN259" s="34"/>
      <c r="IJO259" s="34"/>
      <c r="IJP259" s="34"/>
      <c r="IJQ259" s="34"/>
      <c r="IJR259" s="34"/>
      <c r="IJS259" s="34"/>
      <c r="IJT259" s="34"/>
      <c r="IJU259" s="34"/>
      <c r="IJV259" s="34"/>
      <c r="IJW259" s="34"/>
      <c r="IJX259" s="34"/>
      <c r="IJY259" s="34"/>
      <c r="IJZ259" s="34"/>
      <c r="IKA259" s="34"/>
      <c r="IKB259" s="34"/>
      <c r="IKC259" s="34"/>
      <c r="IKD259" s="34"/>
      <c r="IKE259" s="34"/>
      <c r="IKF259" s="34"/>
      <c r="IKG259" s="34"/>
      <c r="IKH259" s="34"/>
      <c r="IKI259" s="34"/>
      <c r="IKJ259" s="34"/>
      <c r="IKK259" s="34"/>
      <c r="IKL259" s="34"/>
      <c r="IKM259" s="34"/>
      <c r="IKN259" s="34"/>
      <c r="IKO259" s="34"/>
      <c r="IKP259" s="34"/>
      <c r="IKQ259" s="34"/>
      <c r="IKR259" s="34"/>
      <c r="IKS259" s="34"/>
      <c r="IKT259" s="34"/>
      <c r="IKU259" s="34"/>
      <c r="IKV259" s="34"/>
      <c r="IKW259" s="34"/>
      <c r="IKX259" s="34"/>
      <c r="IKY259" s="34"/>
      <c r="IKZ259" s="34"/>
      <c r="ILA259" s="34"/>
      <c r="ILB259" s="34"/>
      <c r="ILC259" s="34"/>
      <c r="ILD259" s="34"/>
      <c r="ILE259" s="34"/>
      <c r="ILF259" s="34"/>
      <c r="ILG259" s="34"/>
      <c r="ILH259" s="34"/>
      <c r="ILI259" s="34"/>
      <c r="ILJ259" s="34"/>
      <c r="ILK259" s="34"/>
      <c r="ILL259" s="34"/>
      <c r="ILM259" s="34"/>
      <c r="ILN259" s="34"/>
      <c r="ILO259" s="34"/>
      <c r="ILP259" s="34"/>
      <c r="ILQ259" s="34"/>
      <c r="ILR259" s="34"/>
      <c r="ILS259" s="34"/>
      <c r="ILT259" s="34"/>
      <c r="ILU259" s="34"/>
      <c r="ILV259" s="34"/>
      <c r="ILW259" s="34"/>
      <c r="ILX259" s="34"/>
      <c r="ILY259" s="34"/>
      <c r="ILZ259" s="34"/>
      <c r="IMA259" s="34"/>
      <c r="IMB259" s="34"/>
      <c r="IMC259" s="34"/>
      <c r="IMD259" s="34"/>
      <c r="IME259" s="34"/>
      <c r="IMF259" s="34"/>
      <c r="IMG259" s="34"/>
      <c r="IMH259" s="34"/>
      <c r="IMI259" s="34"/>
      <c r="IMJ259" s="34"/>
      <c r="IMK259" s="34"/>
      <c r="IML259" s="34"/>
      <c r="IMM259" s="34"/>
      <c r="IMN259" s="34"/>
      <c r="IMO259" s="34"/>
      <c r="IMP259" s="34"/>
      <c r="IMQ259" s="34"/>
      <c r="IMR259" s="34"/>
      <c r="IMS259" s="34"/>
      <c r="IMT259" s="34"/>
      <c r="IMU259" s="34"/>
      <c r="IMV259" s="34"/>
      <c r="IMW259" s="34"/>
      <c r="IMX259" s="34"/>
      <c r="IMY259" s="34"/>
      <c r="IMZ259" s="34"/>
      <c r="INA259" s="34"/>
      <c r="INB259" s="34"/>
      <c r="INC259" s="34"/>
      <c r="IND259" s="34"/>
      <c r="INE259" s="34"/>
      <c r="INF259" s="34"/>
      <c r="ING259" s="34"/>
      <c r="INH259" s="34"/>
      <c r="INI259" s="34"/>
      <c r="INJ259" s="34"/>
      <c r="INK259" s="34"/>
      <c r="INL259" s="34"/>
      <c r="INM259" s="34"/>
      <c r="INN259" s="34"/>
      <c r="INO259" s="34"/>
      <c r="INP259" s="34"/>
      <c r="INQ259" s="34"/>
      <c r="INR259" s="34"/>
      <c r="INS259" s="34"/>
      <c r="INT259" s="34"/>
      <c r="INU259" s="34"/>
      <c r="INV259" s="34"/>
      <c r="INW259" s="34"/>
      <c r="INX259" s="34"/>
      <c r="INY259" s="34"/>
      <c r="INZ259" s="34"/>
      <c r="IOA259" s="34"/>
      <c r="IOB259" s="34"/>
      <c r="IOC259" s="34"/>
      <c r="IOD259" s="34"/>
      <c r="IOE259" s="34"/>
      <c r="IOF259" s="34"/>
      <c r="IOG259" s="34"/>
      <c r="IOH259" s="34"/>
      <c r="IOI259" s="34"/>
      <c r="IOJ259" s="34"/>
      <c r="IOK259" s="34"/>
      <c r="IOL259" s="34"/>
      <c r="IOM259" s="34"/>
      <c r="ION259" s="34"/>
      <c r="IOO259" s="34"/>
      <c r="IOP259" s="34"/>
      <c r="IOQ259" s="34"/>
      <c r="IOR259" s="34"/>
      <c r="IOS259" s="34"/>
      <c r="IOT259" s="34"/>
      <c r="IOU259" s="34"/>
      <c r="IOV259" s="34"/>
      <c r="IOW259" s="34"/>
      <c r="IOX259" s="34"/>
      <c r="IOY259" s="34"/>
      <c r="IOZ259" s="34"/>
      <c r="IPA259" s="34"/>
      <c r="IPB259" s="34"/>
      <c r="IPC259" s="34"/>
      <c r="IPD259" s="34"/>
      <c r="IPE259" s="34"/>
      <c r="IPF259" s="34"/>
      <c r="IPG259" s="34"/>
      <c r="IPH259" s="34"/>
      <c r="IPI259" s="34"/>
      <c r="IPJ259" s="34"/>
      <c r="IPK259" s="34"/>
      <c r="IPL259" s="34"/>
      <c r="IPM259" s="34"/>
      <c r="IPN259" s="34"/>
      <c r="IPO259" s="34"/>
      <c r="IPP259" s="34"/>
      <c r="IPQ259" s="34"/>
      <c r="IPR259" s="34"/>
      <c r="IPS259" s="34"/>
      <c r="IPT259" s="34"/>
      <c r="IPU259" s="34"/>
      <c r="IPV259" s="34"/>
      <c r="IPW259" s="34"/>
      <c r="IPX259" s="34"/>
      <c r="IPY259" s="34"/>
      <c r="IPZ259" s="34"/>
      <c r="IQA259" s="34"/>
      <c r="IQB259" s="34"/>
      <c r="IQC259" s="34"/>
      <c r="IQD259" s="34"/>
      <c r="IQE259" s="34"/>
      <c r="IQF259" s="34"/>
      <c r="IQG259" s="34"/>
      <c r="IQH259" s="34"/>
      <c r="IQI259" s="34"/>
      <c r="IQJ259" s="34"/>
      <c r="IQK259" s="34"/>
      <c r="IQL259" s="34"/>
      <c r="IQM259" s="34"/>
      <c r="IQN259" s="34"/>
      <c r="IQO259" s="34"/>
      <c r="IQP259" s="34"/>
      <c r="IQQ259" s="34"/>
      <c r="IQR259" s="34"/>
      <c r="IQS259" s="34"/>
      <c r="IQT259" s="34"/>
      <c r="IQU259" s="34"/>
      <c r="IQV259" s="34"/>
      <c r="IQW259" s="34"/>
      <c r="IQX259" s="34"/>
      <c r="IQY259" s="34"/>
      <c r="IQZ259" s="34"/>
      <c r="IRA259" s="34"/>
      <c r="IRB259" s="34"/>
      <c r="IRC259" s="34"/>
      <c r="IRD259" s="34"/>
      <c r="IRE259" s="34"/>
      <c r="IRF259" s="34"/>
      <c r="IRG259" s="34"/>
      <c r="IRH259" s="34"/>
      <c r="IRI259" s="34"/>
      <c r="IRJ259" s="34"/>
      <c r="IRK259" s="34"/>
      <c r="IRL259" s="34"/>
      <c r="IRM259" s="34"/>
      <c r="IRN259" s="34"/>
      <c r="IRO259" s="34"/>
      <c r="IRP259" s="34"/>
      <c r="IRQ259" s="34"/>
      <c r="IRR259" s="34"/>
      <c r="IRS259" s="34"/>
      <c r="IRT259" s="34"/>
      <c r="IRU259" s="34"/>
      <c r="IRV259" s="34"/>
      <c r="IRW259" s="34"/>
      <c r="IRX259" s="34"/>
      <c r="IRY259" s="34"/>
      <c r="IRZ259" s="34"/>
      <c r="ISA259" s="34"/>
      <c r="ISB259" s="34"/>
      <c r="ISC259" s="34"/>
      <c r="ISD259" s="34"/>
      <c r="ISE259" s="34"/>
      <c r="ISF259" s="34"/>
      <c r="ISG259" s="34"/>
      <c r="ISH259" s="34"/>
      <c r="ISI259" s="34"/>
      <c r="ISJ259" s="34"/>
      <c r="ISK259" s="34"/>
      <c r="ISL259" s="34"/>
      <c r="ISM259" s="34"/>
      <c r="ISN259" s="34"/>
      <c r="ISO259" s="34"/>
      <c r="ISP259" s="34"/>
      <c r="ISQ259" s="34"/>
      <c r="ISR259" s="34"/>
      <c r="ISS259" s="34"/>
      <c r="IST259" s="34"/>
      <c r="ISU259" s="34"/>
      <c r="ISV259" s="34"/>
      <c r="ISW259" s="34"/>
      <c r="ISX259" s="34"/>
      <c r="ISY259" s="34"/>
      <c r="ISZ259" s="34"/>
      <c r="ITA259" s="34"/>
      <c r="ITB259" s="34"/>
      <c r="ITC259" s="34"/>
      <c r="ITD259" s="34"/>
      <c r="ITE259" s="34"/>
      <c r="ITF259" s="34"/>
      <c r="ITG259" s="34"/>
      <c r="ITH259" s="34"/>
      <c r="ITI259" s="34"/>
      <c r="ITJ259" s="34"/>
      <c r="ITK259" s="34"/>
      <c r="ITL259" s="34"/>
      <c r="ITM259" s="34"/>
      <c r="ITN259" s="34"/>
      <c r="ITO259" s="34"/>
      <c r="ITP259" s="34"/>
      <c r="ITQ259" s="34"/>
      <c r="ITR259" s="34"/>
      <c r="ITS259" s="34"/>
      <c r="ITT259" s="34"/>
      <c r="ITU259" s="34"/>
      <c r="ITV259" s="34"/>
      <c r="ITW259" s="34"/>
      <c r="ITX259" s="34"/>
      <c r="ITY259" s="34"/>
      <c r="ITZ259" s="34"/>
      <c r="IUA259" s="34"/>
      <c r="IUB259" s="34"/>
      <c r="IUC259" s="34"/>
      <c r="IUD259" s="34"/>
      <c r="IUE259" s="34"/>
      <c r="IUF259" s="34"/>
      <c r="IUG259" s="34"/>
      <c r="IUH259" s="34"/>
      <c r="IUI259" s="34"/>
      <c r="IUJ259" s="34"/>
      <c r="IUK259" s="34"/>
      <c r="IUL259" s="34"/>
      <c r="IUM259" s="34"/>
      <c r="IUN259" s="34"/>
      <c r="IUO259" s="34"/>
      <c r="IUP259" s="34"/>
      <c r="IUQ259" s="34"/>
      <c r="IUR259" s="34"/>
      <c r="IUS259" s="34"/>
      <c r="IUT259" s="34"/>
      <c r="IUU259" s="34"/>
      <c r="IUV259" s="34"/>
      <c r="IUW259" s="34"/>
      <c r="IUX259" s="34"/>
      <c r="IUY259" s="34"/>
      <c r="IUZ259" s="34"/>
      <c r="IVA259" s="34"/>
      <c r="IVB259" s="34"/>
      <c r="IVC259" s="34"/>
      <c r="IVD259" s="34"/>
      <c r="IVE259" s="34"/>
      <c r="IVF259" s="34"/>
      <c r="IVG259" s="34"/>
      <c r="IVH259" s="34"/>
      <c r="IVI259" s="34"/>
      <c r="IVJ259" s="34"/>
      <c r="IVK259" s="34"/>
      <c r="IVL259" s="34"/>
      <c r="IVM259" s="34"/>
      <c r="IVN259" s="34"/>
      <c r="IVO259" s="34"/>
      <c r="IVP259" s="34"/>
      <c r="IVQ259" s="34"/>
      <c r="IVR259" s="34"/>
      <c r="IVS259" s="34"/>
      <c r="IVT259" s="34"/>
      <c r="IVU259" s="34"/>
      <c r="IVV259" s="34"/>
      <c r="IVW259" s="34"/>
      <c r="IVX259" s="34"/>
      <c r="IVY259" s="34"/>
      <c r="IVZ259" s="34"/>
      <c r="IWA259" s="34"/>
      <c r="IWB259" s="34"/>
      <c r="IWC259" s="34"/>
      <c r="IWD259" s="34"/>
      <c r="IWE259" s="34"/>
      <c r="IWF259" s="34"/>
      <c r="IWG259" s="34"/>
      <c r="IWH259" s="34"/>
      <c r="IWI259" s="34"/>
      <c r="IWJ259" s="34"/>
      <c r="IWK259" s="34"/>
      <c r="IWL259" s="34"/>
      <c r="IWM259" s="34"/>
      <c r="IWN259" s="34"/>
      <c r="IWO259" s="34"/>
      <c r="IWP259" s="34"/>
      <c r="IWQ259" s="34"/>
      <c r="IWR259" s="34"/>
      <c r="IWS259" s="34"/>
      <c r="IWT259" s="34"/>
      <c r="IWU259" s="34"/>
      <c r="IWV259" s="34"/>
      <c r="IWW259" s="34"/>
      <c r="IWX259" s="34"/>
      <c r="IWY259" s="34"/>
      <c r="IWZ259" s="34"/>
      <c r="IXA259" s="34"/>
      <c r="IXB259" s="34"/>
      <c r="IXC259" s="34"/>
      <c r="IXD259" s="34"/>
      <c r="IXE259" s="34"/>
      <c r="IXF259" s="34"/>
      <c r="IXG259" s="34"/>
      <c r="IXH259" s="34"/>
      <c r="IXI259" s="34"/>
      <c r="IXJ259" s="34"/>
      <c r="IXK259" s="34"/>
      <c r="IXL259" s="34"/>
      <c r="IXM259" s="34"/>
      <c r="IXN259" s="34"/>
      <c r="IXO259" s="34"/>
      <c r="IXP259" s="34"/>
      <c r="IXQ259" s="34"/>
      <c r="IXR259" s="34"/>
      <c r="IXS259" s="34"/>
      <c r="IXT259" s="34"/>
      <c r="IXU259" s="34"/>
      <c r="IXV259" s="34"/>
      <c r="IXW259" s="34"/>
      <c r="IXX259" s="34"/>
      <c r="IXY259" s="34"/>
      <c r="IXZ259" s="34"/>
      <c r="IYA259" s="34"/>
      <c r="IYB259" s="34"/>
      <c r="IYC259" s="34"/>
      <c r="IYD259" s="34"/>
      <c r="IYE259" s="34"/>
      <c r="IYF259" s="34"/>
      <c r="IYG259" s="34"/>
      <c r="IYH259" s="34"/>
      <c r="IYI259" s="34"/>
      <c r="IYJ259" s="34"/>
      <c r="IYK259" s="34"/>
      <c r="IYL259" s="34"/>
      <c r="IYM259" s="34"/>
      <c r="IYN259" s="34"/>
      <c r="IYO259" s="34"/>
      <c r="IYP259" s="34"/>
      <c r="IYQ259" s="34"/>
      <c r="IYR259" s="34"/>
      <c r="IYS259" s="34"/>
      <c r="IYT259" s="34"/>
      <c r="IYU259" s="34"/>
      <c r="IYV259" s="34"/>
      <c r="IYW259" s="34"/>
      <c r="IYX259" s="34"/>
      <c r="IYY259" s="34"/>
      <c r="IYZ259" s="34"/>
      <c r="IZA259" s="34"/>
      <c r="IZB259" s="34"/>
      <c r="IZC259" s="34"/>
      <c r="IZD259" s="34"/>
      <c r="IZE259" s="34"/>
      <c r="IZF259" s="34"/>
      <c r="IZG259" s="34"/>
      <c r="IZH259" s="34"/>
      <c r="IZI259" s="34"/>
      <c r="IZJ259" s="34"/>
      <c r="IZK259" s="34"/>
      <c r="IZL259" s="34"/>
      <c r="IZM259" s="34"/>
      <c r="IZN259" s="34"/>
      <c r="IZO259" s="34"/>
      <c r="IZP259" s="34"/>
      <c r="IZQ259" s="34"/>
      <c r="IZR259" s="34"/>
      <c r="IZS259" s="34"/>
      <c r="IZT259" s="34"/>
      <c r="IZU259" s="34"/>
      <c r="IZV259" s="34"/>
      <c r="IZW259" s="34"/>
      <c r="IZX259" s="34"/>
      <c r="IZY259" s="34"/>
      <c r="IZZ259" s="34"/>
      <c r="JAA259" s="34"/>
      <c r="JAB259" s="34"/>
      <c r="JAC259" s="34"/>
      <c r="JAD259" s="34"/>
      <c r="JAE259" s="34"/>
      <c r="JAF259" s="34"/>
      <c r="JAG259" s="34"/>
      <c r="JAH259" s="34"/>
      <c r="JAI259" s="34"/>
      <c r="JAJ259" s="34"/>
      <c r="JAK259" s="34"/>
      <c r="JAL259" s="34"/>
      <c r="JAM259" s="34"/>
      <c r="JAN259" s="34"/>
      <c r="JAO259" s="34"/>
      <c r="JAP259" s="34"/>
      <c r="JAQ259" s="34"/>
      <c r="JAR259" s="34"/>
      <c r="JAS259" s="34"/>
      <c r="JAT259" s="34"/>
      <c r="JAU259" s="34"/>
      <c r="JAV259" s="34"/>
      <c r="JAW259" s="34"/>
      <c r="JAX259" s="34"/>
      <c r="JAY259" s="34"/>
      <c r="JAZ259" s="34"/>
      <c r="JBA259" s="34"/>
      <c r="JBB259" s="34"/>
      <c r="JBC259" s="34"/>
      <c r="JBD259" s="34"/>
      <c r="JBE259" s="34"/>
      <c r="JBF259" s="34"/>
      <c r="JBG259" s="34"/>
      <c r="JBH259" s="34"/>
      <c r="JBI259" s="34"/>
      <c r="JBJ259" s="34"/>
      <c r="JBK259" s="34"/>
      <c r="JBL259" s="34"/>
      <c r="JBM259" s="34"/>
      <c r="JBN259" s="34"/>
      <c r="JBO259" s="34"/>
      <c r="JBP259" s="34"/>
      <c r="JBQ259" s="34"/>
      <c r="JBR259" s="34"/>
      <c r="JBS259" s="34"/>
      <c r="JBT259" s="34"/>
      <c r="JBU259" s="34"/>
      <c r="JBV259" s="34"/>
      <c r="JBW259" s="34"/>
      <c r="JBX259" s="34"/>
      <c r="JBY259" s="34"/>
      <c r="JBZ259" s="34"/>
      <c r="JCA259" s="34"/>
      <c r="JCB259" s="34"/>
      <c r="JCC259" s="34"/>
      <c r="JCD259" s="34"/>
      <c r="JCE259" s="34"/>
      <c r="JCF259" s="34"/>
      <c r="JCG259" s="34"/>
      <c r="JCH259" s="34"/>
      <c r="JCI259" s="34"/>
      <c r="JCJ259" s="34"/>
      <c r="JCK259" s="34"/>
      <c r="JCL259" s="34"/>
      <c r="JCM259" s="34"/>
      <c r="JCN259" s="34"/>
      <c r="JCO259" s="34"/>
      <c r="JCP259" s="34"/>
      <c r="JCQ259" s="34"/>
      <c r="JCR259" s="34"/>
      <c r="JCS259" s="34"/>
      <c r="JCT259" s="34"/>
      <c r="JCU259" s="34"/>
      <c r="JCV259" s="34"/>
      <c r="JCW259" s="34"/>
      <c r="JCX259" s="34"/>
      <c r="JCY259" s="34"/>
      <c r="JCZ259" s="34"/>
      <c r="JDA259" s="34"/>
      <c r="JDB259" s="34"/>
      <c r="JDC259" s="34"/>
      <c r="JDD259" s="34"/>
      <c r="JDE259" s="34"/>
      <c r="JDF259" s="34"/>
      <c r="JDG259" s="34"/>
      <c r="JDH259" s="34"/>
      <c r="JDI259" s="34"/>
      <c r="JDJ259" s="34"/>
      <c r="JDK259" s="34"/>
      <c r="JDL259" s="34"/>
      <c r="JDM259" s="34"/>
      <c r="JDN259" s="34"/>
      <c r="JDO259" s="34"/>
      <c r="JDP259" s="34"/>
      <c r="JDQ259" s="34"/>
      <c r="JDR259" s="34"/>
      <c r="JDS259" s="34"/>
      <c r="JDT259" s="34"/>
      <c r="JDU259" s="34"/>
      <c r="JDV259" s="34"/>
      <c r="JDW259" s="34"/>
      <c r="JDX259" s="34"/>
      <c r="JDY259" s="34"/>
      <c r="JDZ259" s="34"/>
      <c r="JEA259" s="34"/>
      <c r="JEB259" s="34"/>
      <c r="JEC259" s="34"/>
      <c r="JED259" s="34"/>
      <c r="JEE259" s="34"/>
      <c r="JEF259" s="34"/>
      <c r="JEG259" s="34"/>
      <c r="JEH259" s="34"/>
      <c r="JEI259" s="34"/>
      <c r="JEJ259" s="34"/>
      <c r="JEK259" s="34"/>
      <c r="JEL259" s="34"/>
      <c r="JEM259" s="34"/>
      <c r="JEN259" s="34"/>
      <c r="JEO259" s="34"/>
      <c r="JEP259" s="34"/>
      <c r="JEQ259" s="34"/>
      <c r="JER259" s="34"/>
      <c r="JES259" s="34"/>
      <c r="JET259" s="34"/>
      <c r="JEU259" s="34"/>
      <c r="JEV259" s="34"/>
      <c r="JEW259" s="34"/>
      <c r="JEX259" s="34"/>
      <c r="JEY259" s="34"/>
      <c r="JEZ259" s="34"/>
      <c r="JFA259" s="34"/>
      <c r="JFB259" s="34"/>
      <c r="JFC259" s="34"/>
      <c r="JFD259" s="34"/>
      <c r="JFE259" s="34"/>
      <c r="JFF259" s="34"/>
      <c r="JFG259" s="34"/>
      <c r="JFH259" s="34"/>
      <c r="JFI259" s="34"/>
      <c r="JFJ259" s="34"/>
      <c r="JFK259" s="34"/>
      <c r="JFL259" s="34"/>
      <c r="JFM259" s="34"/>
      <c r="JFN259" s="34"/>
      <c r="JFO259" s="34"/>
      <c r="JFP259" s="34"/>
      <c r="JFQ259" s="34"/>
      <c r="JFR259" s="34"/>
      <c r="JFS259" s="34"/>
      <c r="JFT259" s="34"/>
      <c r="JFU259" s="34"/>
      <c r="JFV259" s="34"/>
      <c r="JFW259" s="34"/>
      <c r="JFX259" s="34"/>
      <c r="JFY259" s="34"/>
      <c r="JFZ259" s="34"/>
      <c r="JGA259" s="34"/>
      <c r="JGB259" s="34"/>
      <c r="JGC259" s="34"/>
      <c r="JGD259" s="34"/>
      <c r="JGE259" s="34"/>
      <c r="JGF259" s="34"/>
      <c r="JGG259" s="34"/>
      <c r="JGH259" s="34"/>
      <c r="JGI259" s="34"/>
      <c r="JGJ259" s="34"/>
      <c r="JGK259" s="34"/>
      <c r="JGL259" s="34"/>
      <c r="JGM259" s="34"/>
      <c r="JGN259" s="34"/>
      <c r="JGO259" s="34"/>
      <c r="JGP259" s="34"/>
      <c r="JGQ259" s="34"/>
      <c r="JGR259" s="34"/>
      <c r="JGS259" s="34"/>
      <c r="JGT259" s="34"/>
      <c r="JGU259" s="34"/>
      <c r="JGV259" s="34"/>
      <c r="JGW259" s="34"/>
      <c r="JGX259" s="34"/>
      <c r="JGY259" s="34"/>
      <c r="JGZ259" s="34"/>
      <c r="JHA259" s="34"/>
      <c r="JHB259" s="34"/>
      <c r="JHC259" s="34"/>
      <c r="JHD259" s="34"/>
      <c r="JHE259" s="34"/>
      <c r="JHF259" s="34"/>
      <c r="JHG259" s="34"/>
      <c r="JHH259" s="34"/>
      <c r="JHI259" s="34"/>
      <c r="JHJ259" s="34"/>
      <c r="JHK259" s="34"/>
      <c r="JHL259" s="34"/>
      <c r="JHM259" s="34"/>
      <c r="JHN259" s="34"/>
      <c r="JHO259" s="34"/>
      <c r="JHP259" s="34"/>
      <c r="JHQ259" s="34"/>
      <c r="JHR259" s="34"/>
      <c r="JHS259" s="34"/>
      <c r="JHT259" s="34"/>
      <c r="JHU259" s="34"/>
      <c r="JHV259" s="34"/>
      <c r="JHW259" s="34"/>
      <c r="JHX259" s="34"/>
      <c r="JHY259" s="34"/>
      <c r="JHZ259" s="34"/>
      <c r="JIA259" s="34"/>
      <c r="JIB259" s="34"/>
      <c r="JIC259" s="34"/>
      <c r="JID259" s="34"/>
      <c r="JIE259" s="34"/>
      <c r="JIF259" s="34"/>
      <c r="JIG259" s="34"/>
      <c r="JIH259" s="34"/>
      <c r="JII259" s="34"/>
      <c r="JIJ259" s="34"/>
      <c r="JIK259" s="34"/>
      <c r="JIL259" s="34"/>
      <c r="JIM259" s="34"/>
      <c r="JIN259" s="34"/>
      <c r="JIO259" s="34"/>
      <c r="JIP259" s="34"/>
      <c r="JIQ259" s="34"/>
      <c r="JIR259" s="34"/>
      <c r="JIS259" s="34"/>
      <c r="JIT259" s="34"/>
      <c r="JIU259" s="34"/>
      <c r="JIV259" s="34"/>
      <c r="JIW259" s="34"/>
      <c r="JIX259" s="34"/>
      <c r="JIY259" s="34"/>
      <c r="JIZ259" s="34"/>
      <c r="JJA259" s="34"/>
      <c r="JJB259" s="34"/>
      <c r="JJC259" s="34"/>
      <c r="JJD259" s="34"/>
      <c r="JJE259" s="34"/>
      <c r="JJF259" s="34"/>
      <c r="JJG259" s="34"/>
      <c r="JJH259" s="34"/>
      <c r="JJI259" s="34"/>
      <c r="JJJ259" s="34"/>
      <c r="JJK259" s="34"/>
      <c r="JJL259" s="34"/>
      <c r="JJM259" s="34"/>
      <c r="JJN259" s="34"/>
      <c r="JJO259" s="34"/>
      <c r="JJP259" s="34"/>
      <c r="JJQ259" s="34"/>
      <c r="JJR259" s="34"/>
      <c r="JJS259" s="34"/>
      <c r="JJT259" s="34"/>
      <c r="JJU259" s="34"/>
      <c r="JJV259" s="34"/>
      <c r="JJW259" s="34"/>
      <c r="JJX259" s="34"/>
      <c r="JJY259" s="34"/>
      <c r="JJZ259" s="34"/>
      <c r="JKA259" s="34"/>
      <c r="JKB259" s="34"/>
      <c r="JKC259" s="34"/>
      <c r="JKD259" s="34"/>
      <c r="JKE259" s="34"/>
      <c r="JKF259" s="34"/>
      <c r="JKG259" s="34"/>
      <c r="JKH259" s="34"/>
      <c r="JKI259" s="34"/>
      <c r="JKJ259" s="34"/>
      <c r="JKK259" s="34"/>
      <c r="JKL259" s="34"/>
      <c r="JKM259" s="34"/>
      <c r="JKN259" s="34"/>
      <c r="JKO259" s="34"/>
      <c r="JKP259" s="34"/>
      <c r="JKQ259" s="34"/>
      <c r="JKR259" s="34"/>
      <c r="JKS259" s="34"/>
      <c r="JKT259" s="34"/>
      <c r="JKU259" s="34"/>
      <c r="JKV259" s="34"/>
      <c r="JKW259" s="34"/>
      <c r="JKX259" s="34"/>
      <c r="JKY259" s="34"/>
      <c r="JKZ259" s="34"/>
      <c r="JLA259" s="34"/>
      <c r="JLB259" s="34"/>
      <c r="JLC259" s="34"/>
      <c r="JLD259" s="34"/>
      <c r="JLE259" s="34"/>
      <c r="JLF259" s="34"/>
      <c r="JLG259" s="34"/>
      <c r="JLH259" s="34"/>
      <c r="JLI259" s="34"/>
      <c r="JLJ259" s="34"/>
      <c r="JLK259" s="34"/>
      <c r="JLL259" s="34"/>
      <c r="JLM259" s="34"/>
      <c r="JLN259" s="34"/>
      <c r="JLO259" s="34"/>
      <c r="JLP259" s="34"/>
      <c r="JLQ259" s="34"/>
      <c r="JLR259" s="34"/>
      <c r="JLS259" s="34"/>
      <c r="JLT259" s="34"/>
      <c r="JLU259" s="34"/>
      <c r="JLV259" s="34"/>
      <c r="JLW259" s="34"/>
      <c r="JLX259" s="34"/>
      <c r="JLY259" s="34"/>
      <c r="JLZ259" s="34"/>
      <c r="JMA259" s="34"/>
      <c r="JMB259" s="34"/>
      <c r="JMC259" s="34"/>
      <c r="JMD259" s="34"/>
      <c r="JME259" s="34"/>
      <c r="JMF259" s="34"/>
      <c r="JMG259" s="34"/>
      <c r="JMH259" s="34"/>
      <c r="JMI259" s="34"/>
      <c r="JMJ259" s="34"/>
      <c r="JMK259" s="34"/>
      <c r="JML259" s="34"/>
      <c r="JMM259" s="34"/>
      <c r="JMN259" s="34"/>
      <c r="JMO259" s="34"/>
      <c r="JMP259" s="34"/>
      <c r="JMQ259" s="34"/>
      <c r="JMR259" s="34"/>
      <c r="JMS259" s="34"/>
      <c r="JMT259" s="34"/>
      <c r="JMU259" s="34"/>
      <c r="JMV259" s="34"/>
      <c r="JMW259" s="34"/>
      <c r="JMX259" s="34"/>
      <c r="JMY259" s="34"/>
      <c r="JMZ259" s="34"/>
      <c r="JNA259" s="34"/>
      <c r="JNB259" s="34"/>
      <c r="JNC259" s="34"/>
      <c r="JND259" s="34"/>
      <c r="JNE259" s="34"/>
      <c r="JNF259" s="34"/>
      <c r="JNG259" s="34"/>
      <c r="JNH259" s="34"/>
      <c r="JNI259" s="34"/>
      <c r="JNJ259" s="34"/>
      <c r="JNK259" s="34"/>
      <c r="JNL259" s="34"/>
      <c r="JNM259" s="34"/>
      <c r="JNN259" s="34"/>
      <c r="JNO259" s="34"/>
      <c r="JNP259" s="34"/>
      <c r="JNQ259" s="34"/>
      <c r="JNR259" s="34"/>
      <c r="JNS259" s="34"/>
      <c r="JNT259" s="34"/>
      <c r="JNU259" s="34"/>
      <c r="JNV259" s="34"/>
      <c r="JNW259" s="34"/>
      <c r="JNX259" s="34"/>
      <c r="JNY259" s="34"/>
      <c r="JNZ259" s="34"/>
      <c r="JOA259" s="34"/>
      <c r="JOB259" s="34"/>
      <c r="JOC259" s="34"/>
      <c r="JOD259" s="34"/>
      <c r="JOE259" s="34"/>
      <c r="JOF259" s="34"/>
      <c r="JOG259" s="34"/>
      <c r="JOH259" s="34"/>
      <c r="JOI259" s="34"/>
      <c r="JOJ259" s="34"/>
      <c r="JOK259" s="34"/>
      <c r="JOL259" s="34"/>
      <c r="JOM259" s="34"/>
      <c r="JON259" s="34"/>
      <c r="JOO259" s="34"/>
      <c r="JOP259" s="34"/>
      <c r="JOQ259" s="34"/>
      <c r="JOR259" s="34"/>
      <c r="JOS259" s="34"/>
      <c r="JOT259" s="34"/>
      <c r="JOU259" s="34"/>
      <c r="JOV259" s="34"/>
      <c r="JOW259" s="34"/>
      <c r="JOX259" s="34"/>
      <c r="JOY259" s="34"/>
      <c r="JOZ259" s="34"/>
      <c r="JPA259" s="34"/>
      <c r="JPB259" s="34"/>
      <c r="JPC259" s="34"/>
      <c r="JPD259" s="34"/>
      <c r="JPE259" s="34"/>
      <c r="JPF259" s="34"/>
      <c r="JPG259" s="34"/>
      <c r="JPH259" s="34"/>
      <c r="JPI259" s="34"/>
      <c r="JPJ259" s="34"/>
      <c r="JPK259" s="34"/>
      <c r="JPL259" s="34"/>
      <c r="JPM259" s="34"/>
      <c r="JPN259" s="34"/>
      <c r="JPO259" s="34"/>
      <c r="JPP259" s="34"/>
      <c r="JPQ259" s="34"/>
      <c r="JPR259" s="34"/>
      <c r="JPS259" s="34"/>
      <c r="JPT259" s="34"/>
      <c r="JPU259" s="34"/>
      <c r="JPV259" s="34"/>
      <c r="JPW259" s="34"/>
      <c r="JPX259" s="34"/>
      <c r="JPY259" s="34"/>
      <c r="JPZ259" s="34"/>
      <c r="JQA259" s="34"/>
      <c r="JQB259" s="34"/>
      <c r="JQC259" s="34"/>
      <c r="JQD259" s="34"/>
      <c r="JQE259" s="34"/>
      <c r="JQF259" s="34"/>
      <c r="JQG259" s="34"/>
      <c r="JQH259" s="34"/>
      <c r="JQI259" s="34"/>
      <c r="JQJ259" s="34"/>
      <c r="JQK259" s="34"/>
      <c r="JQL259" s="34"/>
      <c r="JQM259" s="34"/>
      <c r="JQN259" s="34"/>
      <c r="JQO259" s="34"/>
      <c r="JQP259" s="34"/>
      <c r="JQQ259" s="34"/>
      <c r="JQR259" s="34"/>
      <c r="JQS259" s="34"/>
      <c r="JQT259" s="34"/>
      <c r="JQU259" s="34"/>
      <c r="JQV259" s="34"/>
      <c r="JQW259" s="34"/>
      <c r="JQX259" s="34"/>
      <c r="JQY259" s="34"/>
      <c r="JQZ259" s="34"/>
      <c r="JRA259" s="34"/>
      <c r="JRB259" s="34"/>
      <c r="JRC259" s="34"/>
      <c r="JRD259" s="34"/>
      <c r="JRE259" s="34"/>
      <c r="JRF259" s="34"/>
      <c r="JRG259" s="34"/>
      <c r="JRH259" s="34"/>
      <c r="JRI259" s="34"/>
      <c r="JRJ259" s="34"/>
      <c r="JRK259" s="34"/>
      <c r="JRL259" s="34"/>
      <c r="JRM259" s="34"/>
      <c r="JRN259" s="34"/>
      <c r="JRO259" s="34"/>
      <c r="JRP259" s="34"/>
      <c r="JRQ259" s="34"/>
      <c r="JRR259" s="34"/>
      <c r="JRS259" s="34"/>
      <c r="JRT259" s="34"/>
      <c r="JRU259" s="34"/>
      <c r="JRV259" s="34"/>
      <c r="JRW259" s="34"/>
      <c r="JRX259" s="34"/>
      <c r="JRY259" s="34"/>
      <c r="JRZ259" s="34"/>
      <c r="JSA259" s="34"/>
      <c r="JSB259" s="34"/>
      <c r="JSC259" s="34"/>
      <c r="JSD259" s="34"/>
      <c r="JSE259" s="34"/>
      <c r="JSF259" s="34"/>
      <c r="JSG259" s="34"/>
      <c r="JSH259" s="34"/>
      <c r="JSI259" s="34"/>
      <c r="JSJ259" s="34"/>
      <c r="JSK259" s="34"/>
      <c r="JSL259" s="34"/>
      <c r="JSM259" s="34"/>
      <c r="JSN259" s="34"/>
      <c r="JSO259" s="34"/>
      <c r="JSP259" s="34"/>
      <c r="JSQ259" s="34"/>
      <c r="JSR259" s="34"/>
      <c r="JSS259" s="34"/>
      <c r="JST259" s="34"/>
      <c r="JSU259" s="34"/>
      <c r="JSV259" s="34"/>
      <c r="JSW259" s="34"/>
      <c r="JSX259" s="34"/>
      <c r="JSY259" s="34"/>
      <c r="JSZ259" s="34"/>
      <c r="JTA259" s="34"/>
      <c r="JTB259" s="34"/>
      <c r="JTC259" s="34"/>
      <c r="JTD259" s="34"/>
      <c r="JTE259" s="34"/>
      <c r="JTF259" s="34"/>
      <c r="JTG259" s="34"/>
      <c r="JTH259" s="34"/>
      <c r="JTI259" s="34"/>
      <c r="JTJ259" s="34"/>
      <c r="JTK259" s="34"/>
      <c r="JTL259" s="34"/>
      <c r="JTM259" s="34"/>
      <c r="JTN259" s="34"/>
      <c r="JTO259" s="34"/>
      <c r="JTP259" s="34"/>
      <c r="JTQ259" s="34"/>
      <c r="JTR259" s="34"/>
      <c r="JTS259" s="34"/>
      <c r="JTT259" s="34"/>
      <c r="JTU259" s="34"/>
      <c r="JTV259" s="34"/>
      <c r="JTW259" s="34"/>
      <c r="JTX259" s="34"/>
      <c r="JTY259" s="34"/>
      <c r="JTZ259" s="34"/>
      <c r="JUA259" s="34"/>
      <c r="JUB259" s="34"/>
      <c r="JUC259" s="34"/>
      <c r="JUD259" s="34"/>
      <c r="JUE259" s="34"/>
      <c r="JUF259" s="34"/>
      <c r="JUG259" s="34"/>
      <c r="JUH259" s="34"/>
      <c r="JUI259" s="34"/>
      <c r="JUJ259" s="34"/>
      <c r="JUK259" s="34"/>
      <c r="JUL259" s="34"/>
      <c r="JUM259" s="34"/>
      <c r="JUN259" s="34"/>
      <c r="JUO259" s="34"/>
      <c r="JUP259" s="34"/>
      <c r="JUQ259" s="34"/>
      <c r="JUR259" s="34"/>
      <c r="JUS259" s="34"/>
      <c r="JUT259" s="34"/>
      <c r="JUU259" s="34"/>
      <c r="JUV259" s="34"/>
      <c r="JUW259" s="34"/>
      <c r="JUX259" s="34"/>
      <c r="JUY259" s="34"/>
      <c r="JUZ259" s="34"/>
      <c r="JVA259" s="34"/>
      <c r="JVB259" s="34"/>
      <c r="JVC259" s="34"/>
      <c r="JVD259" s="34"/>
      <c r="JVE259" s="34"/>
      <c r="JVF259" s="34"/>
      <c r="JVG259" s="34"/>
      <c r="JVH259" s="34"/>
      <c r="JVI259" s="34"/>
      <c r="JVJ259" s="34"/>
      <c r="JVK259" s="34"/>
      <c r="JVL259" s="34"/>
      <c r="JVM259" s="34"/>
      <c r="JVN259" s="34"/>
      <c r="JVO259" s="34"/>
      <c r="JVP259" s="34"/>
      <c r="JVQ259" s="34"/>
      <c r="JVR259" s="34"/>
      <c r="JVS259" s="34"/>
      <c r="JVT259" s="34"/>
      <c r="JVU259" s="34"/>
      <c r="JVV259" s="34"/>
      <c r="JVW259" s="34"/>
      <c r="JVX259" s="34"/>
      <c r="JVY259" s="34"/>
      <c r="JVZ259" s="34"/>
      <c r="JWA259" s="34"/>
      <c r="JWB259" s="34"/>
      <c r="JWC259" s="34"/>
      <c r="JWD259" s="34"/>
      <c r="JWE259" s="34"/>
      <c r="JWF259" s="34"/>
      <c r="JWG259" s="34"/>
      <c r="JWH259" s="34"/>
      <c r="JWI259" s="34"/>
      <c r="JWJ259" s="34"/>
      <c r="JWK259" s="34"/>
      <c r="JWL259" s="34"/>
      <c r="JWM259" s="34"/>
      <c r="JWN259" s="34"/>
      <c r="JWO259" s="34"/>
      <c r="JWP259" s="34"/>
      <c r="JWQ259" s="34"/>
      <c r="JWR259" s="34"/>
      <c r="JWS259" s="34"/>
      <c r="JWT259" s="34"/>
      <c r="JWU259" s="34"/>
      <c r="JWV259" s="34"/>
      <c r="JWW259" s="34"/>
      <c r="JWX259" s="34"/>
      <c r="JWY259" s="34"/>
      <c r="JWZ259" s="34"/>
      <c r="JXA259" s="34"/>
      <c r="JXB259" s="34"/>
      <c r="JXC259" s="34"/>
      <c r="JXD259" s="34"/>
      <c r="JXE259" s="34"/>
      <c r="JXF259" s="34"/>
      <c r="JXG259" s="34"/>
      <c r="JXH259" s="34"/>
      <c r="JXI259" s="34"/>
      <c r="JXJ259" s="34"/>
      <c r="JXK259" s="34"/>
      <c r="JXL259" s="34"/>
      <c r="JXM259" s="34"/>
      <c r="JXN259" s="34"/>
      <c r="JXO259" s="34"/>
      <c r="JXP259" s="34"/>
      <c r="JXQ259" s="34"/>
      <c r="JXR259" s="34"/>
      <c r="JXS259" s="34"/>
      <c r="JXT259" s="34"/>
      <c r="JXU259" s="34"/>
      <c r="JXV259" s="34"/>
      <c r="JXW259" s="34"/>
      <c r="JXX259" s="34"/>
      <c r="JXY259" s="34"/>
      <c r="JXZ259" s="34"/>
      <c r="JYA259" s="34"/>
      <c r="JYB259" s="34"/>
      <c r="JYC259" s="34"/>
      <c r="JYD259" s="34"/>
      <c r="JYE259" s="34"/>
      <c r="JYF259" s="34"/>
      <c r="JYG259" s="34"/>
      <c r="JYH259" s="34"/>
      <c r="JYI259" s="34"/>
      <c r="JYJ259" s="34"/>
      <c r="JYK259" s="34"/>
      <c r="JYL259" s="34"/>
      <c r="JYM259" s="34"/>
      <c r="JYN259" s="34"/>
      <c r="JYO259" s="34"/>
      <c r="JYP259" s="34"/>
      <c r="JYQ259" s="34"/>
      <c r="JYR259" s="34"/>
      <c r="JYS259" s="34"/>
      <c r="JYT259" s="34"/>
      <c r="JYU259" s="34"/>
      <c r="JYV259" s="34"/>
      <c r="JYW259" s="34"/>
      <c r="JYX259" s="34"/>
      <c r="JYY259" s="34"/>
      <c r="JYZ259" s="34"/>
      <c r="JZA259" s="34"/>
      <c r="JZB259" s="34"/>
      <c r="JZC259" s="34"/>
      <c r="JZD259" s="34"/>
      <c r="JZE259" s="34"/>
      <c r="JZF259" s="34"/>
      <c r="JZG259" s="34"/>
      <c r="JZH259" s="34"/>
      <c r="JZI259" s="34"/>
      <c r="JZJ259" s="34"/>
      <c r="JZK259" s="34"/>
      <c r="JZL259" s="34"/>
      <c r="JZM259" s="34"/>
      <c r="JZN259" s="34"/>
      <c r="JZO259" s="34"/>
      <c r="JZP259" s="34"/>
      <c r="JZQ259" s="34"/>
      <c r="JZR259" s="34"/>
      <c r="JZS259" s="34"/>
      <c r="JZT259" s="34"/>
      <c r="JZU259" s="34"/>
      <c r="JZV259" s="34"/>
      <c r="JZW259" s="34"/>
      <c r="JZX259" s="34"/>
      <c r="JZY259" s="34"/>
      <c r="JZZ259" s="34"/>
      <c r="KAA259" s="34"/>
      <c r="KAB259" s="34"/>
      <c r="KAC259" s="34"/>
      <c r="KAD259" s="34"/>
      <c r="KAE259" s="34"/>
      <c r="KAF259" s="34"/>
      <c r="KAG259" s="34"/>
      <c r="KAH259" s="34"/>
      <c r="KAI259" s="34"/>
      <c r="KAJ259" s="34"/>
      <c r="KAK259" s="34"/>
      <c r="KAL259" s="34"/>
      <c r="KAM259" s="34"/>
      <c r="KAN259" s="34"/>
      <c r="KAO259" s="34"/>
      <c r="KAP259" s="34"/>
      <c r="KAQ259" s="34"/>
      <c r="KAR259" s="34"/>
      <c r="KAS259" s="34"/>
      <c r="KAT259" s="34"/>
      <c r="KAU259" s="34"/>
      <c r="KAV259" s="34"/>
      <c r="KAW259" s="34"/>
      <c r="KAX259" s="34"/>
      <c r="KAY259" s="34"/>
      <c r="KAZ259" s="34"/>
      <c r="KBA259" s="34"/>
      <c r="KBB259" s="34"/>
      <c r="KBC259" s="34"/>
      <c r="KBD259" s="34"/>
      <c r="KBE259" s="34"/>
      <c r="KBF259" s="34"/>
      <c r="KBG259" s="34"/>
      <c r="KBH259" s="34"/>
      <c r="KBI259" s="34"/>
      <c r="KBJ259" s="34"/>
      <c r="KBK259" s="34"/>
      <c r="KBL259" s="34"/>
      <c r="KBM259" s="34"/>
      <c r="KBN259" s="34"/>
      <c r="KBO259" s="34"/>
      <c r="KBP259" s="34"/>
      <c r="KBQ259" s="34"/>
      <c r="KBR259" s="34"/>
      <c r="KBS259" s="34"/>
      <c r="KBT259" s="34"/>
      <c r="KBU259" s="34"/>
      <c r="KBV259" s="34"/>
      <c r="KBW259" s="34"/>
      <c r="KBX259" s="34"/>
      <c r="KBY259" s="34"/>
      <c r="KBZ259" s="34"/>
      <c r="KCA259" s="34"/>
      <c r="KCB259" s="34"/>
      <c r="KCC259" s="34"/>
      <c r="KCD259" s="34"/>
      <c r="KCE259" s="34"/>
      <c r="KCF259" s="34"/>
      <c r="KCG259" s="34"/>
      <c r="KCH259" s="34"/>
      <c r="KCI259" s="34"/>
      <c r="KCJ259" s="34"/>
      <c r="KCK259" s="34"/>
      <c r="KCL259" s="34"/>
      <c r="KCM259" s="34"/>
      <c r="KCN259" s="34"/>
      <c r="KCO259" s="34"/>
      <c r="KCP259" s="34"/>
      <c r="KCQ259" s="34"/>
      <c r="KCR259" s="34"/>
      <c r="KCS259" s="34"/>
      <c r="KCT259" s="34"/>
      <c r="KCU259" s="34"/>
      <c r="KCV259" s="34"/>
      <c r="KCW259" s="34"/>
      <c r="KCX259" s="34"/>
      <c r="KCY259" s="34"/>
      <c r="KCZ259" s="34"/>
      <c r="KDA259" s="34"/>
      <c r="KDB259" s="34"/>
      <c r="KDC259" s="34"/>
      <c r="KDD259" s="34"/>
      <c r="KDE259" s="34"/>
      <c r="KDF259" s="34"/>
      <c r="KDG259" s="34"/>
      <c r="KDH259" s="34"/>
      <c r="KDI259" s="34"/>
      <c r="KDJ259" s="34"/>
      <c r="KDK259" s="34"/>
      <c r="KDL259" s="34"/>
      <c r="KDM259" s="34"/>
      <c r="KDN259" s="34"/>
      <c r="KDO259" s="34"/>
      <c r="KDP259" s="34"/>
      <c r="KDQ259" s="34"/>
      <c r="KDR259" s="34"/>
      <c r="KDS259" s="34"/>
      <c r="KDT259" s="34"/>
      <c r="KDU259" s="34"/>
      <c r="KDV259" s="34"/>
      <c r="KDW259" s="34"/>
      <c r="KDX259" s="34"/>
      <c r="KDY259" s="34"/>
      <c r="KDZ259" s="34"/>
      <c r="KEA259" s="34"/>
      <c r="KEB259" s="34"/>
      <c r="KEC259" s="34"/>
      <c r="KED259" s="34"/>
      <c r="KEE259" s="34"/>
      <c r="KEF259" s="34"/>
      <c r="KEG259" s="34"/>
      <c r="KEH259" s="34"/>
      <c r="KEI259" s="34"/>
      <c r="KEJ259" s="34"/>
      <c r="KEK259" s="34"/>
      <c r="KEL259" s="34"/>
      <c r="KEM259" s="34"/>
      <c r="KEN259" s="34"/>
      <c r="KEO259" s="34"/>
      <c r="KEP259" s="34"/>
      <c r="KEQ259" s="34"/>
      <c r="KER259" s="34"/>
      <c r="KES259" s="34"/>
      <c r="KET259" s="34"/>
      <c r="KEU259" s="34"/>
      <c r="KEV259" s="34"/>
      <c r="KEW259" s="34"/>
      <c r="KEX259" s="34"/>
      <c r="KEY259" s="34"/>
      <c r="KEZ259" s="34"/>
      <c r="KFA259" s="34"/>
      <c r="KFB259" s="34"/>
      <c r="KFC259" s="34"/>
      <c r="KFD259" s="34"/>
      <c r="KFE259" s="34"/>
      <c r="KFF259" s="34"/>
      <c r="KFG259" s="34"/>
      <c r="KFH259" s="34"/>
      <c r="KFI259" s="34"/>
      <c r="KFJ259" s="34"/>
      <c r="KFK259" s="34"/>
      <c r="KFL259" s="34"/>
      <c r="KFM259" s="34"/>
      <c r="KFN259" s="34"/>
      <c r="KFO259" s="34"/>
      <c r="KFP259" s="34"/>
      <c r="KFQ259" s="34"/>
      <c r="KFR259" s="34"/>
      <c r="KFS259" s="34"/>
      <c r="KFT259" s="34"/>
      <c r="KFU259" s="34"/>
      <c r="KFV259" s="34"/>
      <c r="KFW259" s="34"/>
      <c r="KFX259" s="34"/>
      <c r="KFY259" s="34"/>
      <c r="KFZ259" s="34"/>
      <c r="KGA259" s="34"/>
      <c r="KGB259" s="34"/>
      <c r="KGC259" s="34"/>
      <c r="KGD259" s="34"/>
      <c r="KGE259" s="34"/>
      <c r="KGF259" s="34"/>
      <c r="KGG259" s="34"/>
      <c r="KGH259" s="34"/>
      <c r="KGI259" s="34"/>
      <c r="KGJ259" s="34"/>
      <c r="KGK259" s="34"/>
      <c r="KGL259" s="34"/>
      <c r="KGM259" s="34"/>
      <c r="KGN259" s="34"/>
      <c r="KGO259" s="34"/>
      <c r="KGP259" s="34"/>
      <c r="KGQ259" s="34"/>
      <c r="KGR259" s="34"/>
      <c r="KGS259" s="34"/>
      <c r="KGT259" s="34"/>
      <c r="KGU259" s="34"/>
      <c r="KGV259" s="34"/>
      <c r="KGW259" s="34"/>
      <c r="KGX259" s="34"/>
      <c r="KGY259" s="34"/>
      <c r="KGZ259" s="34"/>
      <c r="KHA259" s="34"/>
      <c r="KHB259" s="34"/>
      <c r="KHC259" s="34"/>
      <c r="KHD259" s="34"/>
      <c r="KHE259" s="34"/>
      <c r="KHF259" s="34"/>
      <c r="KHG259" s="34"/>
      <c r="KHH259" s="34"/>
      <c r="KHI259" s="34"/>
      <c r="KHJ259" s="34"/>
      <c r="KHK259" s="34"/>
      <c r="KHL259" s="34"/>
      <c r="KHM259" s="34"/>
      <c r="KHN259" s="34"/>
      <c r="KHO259" s="34"/>
      <c r="KHP259" s="34"/>
      <c r="KHQ259" s="34"/>
      <c r="KHR259" s="34"/>
      <c r="KHS259" s="34"/>
      <c r="KHT259" s="34"/>
      <c r="KHU259" s="34"/>
      <c r="KHV259" s="34"/>
      <c r="KHW259" s="34"/>
      <c r="KHX259" s="34"/>
      <c r="KHY259" s="34"/>
      <c r="KHZ259" s="34"/>
      <c r="KIA259" s="34"/>
      <c r="KIB259" s="34"/>
      <c r="KIC259" s="34"/>
      <c r="KID259" s="34"/>
      <c r="KIE259" s="34"/>
      <c r="KIF259" s="34"/>
      <c r="KIG259" s="34"/>
      <c r="KIH259" s="34"/>
      <c r="KII259" s="34"/>
      <c r="KIJ259" s="34"/>
      <c r="KIK259" s="34"/>
      <c r="KIL259" s="34"/>
      <c r="KIM259" s="34"/>
      <c r="KIN259" s="34"/>
      <c r="KIO259" s="34"/>
      <c r="KIP259" s="34"/>
      <c r="KIQ259" s="34"/>
      <c r="KIR259" s="34"/>
      <c r="KIS259" s="34"/>
      <c r="KIT259" s="34"/>
      <c r="KIU259" s="34"/>
      <c r="KIV259" s="34"/>
      <c r="KIW259" s="34"/>
      <c r="KIX259" s="34"/>
      <c r="KIY259" s="34"/>
      <c r="KIZ259" s="34"/>
      <c r="KJA259" s="34"/>
      <c r="KJB259" s="34"/>
      <c r="KJC259" s="34"/>
      <c r="KJD259" s="34"/>
      <c r="KJE259" s="34"/>
      <c r="KJF259" s="34"/>
      <c r="KJG259" s="34"/>
      <c r="KJH259" s="34"/>
      <c r="KJI259" s="34"/>
      <c r="KJJ259" s="34"/>
      <c r="KJK259" s="34"/>
      <c r="KJL259" s="34"/>
      <c r="KJM259" s="34"/>
      <c r="KJN259" s="34"/>
      <c r="KJO259" s="34"/>
      <c r="KJP259" s="34"/>
      <c r="KJQ259" s="34"/>
      <c r="KJR259" s="34"/>
      <c r="KJS259" s="34"/>
      <c r="KJT259" s="34"/>
      <c r="KJU259" s="34"/>
      <c r="KJV259" s="34"/>
      <c r="KJW259" s="34"/>
      <c r="KJX259" s="34"/>
      <c r="KJY259" s="34"/>
      <c r="KJZ259" s="34"/>
      <c r="KKA259" s="34"/>
      <c r="KKB259" s="34"/>
      <c r="KKC259" s="34"/>
      <c r="KKD259" s="34"/>
      <c r="KKE259" s="34"/>
      <c r="KKF259" s="34"/>
      <c r="KKG259" s="34"/>
      <c r="KKH259" s="34"/>
      <c r="KKI259" s="34"/>
      <c r="KKJ259" s="34"/>
      <c r="KKK259" s="34"/>
      <c r="KKL259" s="34"/>
      <c r="KKM259" s="34"/>
      <c r="KKN259" s="34"/>
      <c r="KKO259" s="34"/>
      <c r="KKP259" s="34"/>
      <c r="KKQ259" s="34"/>
      <c r="KKR259" s="34"/>
      <c r="KKS259" s="34"/>
      <c r="KKT259" s="34"/>
      <c r="KKU259" s="34"/>
      <c r="KKV259" s="34"/>
      <c r="KKW259" s="34"/>
      <c r="KKX259" s="34"/>
      <c r="KKY259" s="34"/>
      <c r="KKZ259" s="34"/>
      <c r="KLA259" s="34"/>
      <c r="KLB259" s="34"/>
      <c r="KLC259" s="34"/>
      <c r="KLD259" s="34"/>
      <c r="KLE259" s="34"/>
      <c r="KLF259" s="34"/>
      <c r="KLG259" s="34"/>
      <c r="KLH259" s="34"/>
      <c r="KLI259" s="34"/>
      <c r="KLJ259" s="34"/>
      <c r="KLK259" s="34"/>
      <c r="KLL259" s="34"/>
      <c r="KLM259" s="34"/>
      <c r="KLN259" s="34"/>
      <c r="KLO259" s="34"/>
      <c r="KLP259" s="34"/>
      <c r="KLQ259" s="34"/>
      <c r="KLR259" s="34"/>
      <c r="KLS259" s="34"/>
      <c r="KLT259" s="34"/>
      <c r="KLU259" s="34"/>
      <c r="KLV259" s="34"/>
      <c r="KLW259" s="34"/>
      <c r="KLX259" s="34"/>
      <c r="KLY259" s="34"/>
      <c r="KLZ259" s="34"/>
      <c r="KMA259" s="34"/>
      <c r="KMB259" s="34"/>
      <c r="KMC259" s="34"/>
      <c r="KMD259" s="34"/>
      <c r="KME259" s="34"/>
      <c r="KMF259" s="34"/>
      <c r="KMG259" s="34"/>
      <c r="KMH259" s="34"/>
      <c r="KMI259" s="34"/>
      <c r="KMJ259" s="34"/>
      <c r="KMK259" s="34"/>
      <c r="KML259" s="34"/>
      <c r="KMM259" s="34"/>
      <c r="KMN259" s="34"/>
      <c r="KMO259" s="34"/>
      <c r="KMP259" s="34"/>
      <c r="KMQ259" s="34"/>
      <c r="KMR259" s="34"/>
      <c r="KMS259" s="34"/>
      <c r="KMT259" s="34"/>
      <c r="KMU259" s="34"/>
      <c r="KMV259" s="34"/>
      <c r="KMW259" s="34"/>
      <c r="KMX259" s="34"/>
      <c r="KMY259" s="34"/>
      <c r="KMZ259" s="34"/>
      <c r="KNA259" s="34"/>
      <c r="KNB259" s="34"/>
      <c r="KNC259" s="34"/>
      <c r="KND259" s="34"/>
      <c r="KNE259" s="34"/>
      <c r="KNF259" s="34"/>
      <c r="KNG259" s="34"/>
      <c r="KNH259" s="34"/>
      <c r="KNI259" s="34"/>
      <c r="KNJ259" s="34"/>
      <c r="KNK259" s="34"/>
      <c r="KNL259" s="34"/>
      <c r="KNM259" s="34"/>
      <c r="KNN259" s="34"/>
      <c r="KNO259" s="34"/>
      <c r="KNP259" s="34"/>
      <c r="KNQ259" s="34"/>
      <c r="KNR259" s="34"/>
      <c r="KNS259" s="34"/>
      <c r="KNT259" s="34"/>
      <c r="KNU259" s="34"/>
      <c r="KNV259" s="34"/>
      <c r="KNW259" s="34"/>
      <c r="KNX259" s="34"/>
      <c r="KNY259" s="34"/>
      <c r="KNZ259" s="34"/>
      <c r="KOA259" s="34"/>
      <c r="KOB259" s="34"/>
      <c r="KOC259" s="34"/>
      <c r="KOD259" s="34"/>
      <c r="KOE259" s="34"/>
      <c r="KOF259" s="34"/>
      <c r="KOG259" s="34"/>
      <c r="KOH259" s="34"/>
      <c r="KOI259" s="34"/>
      <c r="KOJ259" s="34"/>
      <c r="KOK259" s="34"/>
      <c r="KOL259" s="34"/>
      <c r="KOM259" s="34"/>
      <c r="KON259" s="34"/>
      <c r="KOO259" s="34"/>
      <c r="KOP259" s="34"/>
      <c r="KOQ259" s="34"/>
      <c r="KOR259" s="34"/>
      <c r="KOS259" s="34"/>
      <c r="KOT259" s="34"/>
      <c r="KOU259" s="34"/>
      <c r="KOV259" s="34"/>
      <c r="KOW259" s="34"/>
      <c r="KOX259" s="34"/>
      <c r="KOY259" s="34"/>
      <c r="KOZ259" s="34"/>
      <c r="KPA259" s="34"/>
      <c r="KPB259" s="34"/>
      <c r="KPC259" s="34"/>
      <c r="KPD259" s="34"/>
      <c r="KPE259" s="34"/>
      <c r="KPF259" s="34"/>
      <c r="KPG259" s="34"/>
      <c r="KPH259" s="34"/>
      <c r="KPI259" s="34"/>
      <c r="KPJ259" s="34"/>
      <c r="KPK259" s="34"/>
      <c r="KPL259" s="34"/>
      <c r="KPM259" s="34"/>
      <c r="KPN259" s="34"/>
      <c r="KPO259" s="34"/>
      <c r="KPP259" s="34"/>
      <c r="KPQ259" s="34"/>
      <c r="KPR259" s="34"/>
      <c r="KPS259" s="34"/>
      <c r="KPT259" s="34"/>
      <c r="KPU259" s="34"/>
      <c r="KPV259" s="34"/>
      <c r="KPW259" s="34"/>
      <c r="KPX259" s="34"/>
      <c r="KPY259" s="34"/>
      <c r="KPZ259" s="34"/>
      <c r="KQA259" s="34"/>
      <c r="KQB259" s="34"/>
      <c r="KQC259" s="34"/>
      <c r="KQD259" s="34"/>
      <c r="KQE259" s="34"/>
      <c r="KQF259" s="34"/>
      <c r="KQG259" s="34"/>
      <c r="KQH259" s="34"/>
      <c r="KQI259" s="34"/>
      <c r="KQJ259" s="34"/>
      <c r="KQK259" s="34"/>
      <c r="KQL259" s="34"/>
      <c r="KQM259" s="34"/>
      <c r="KQN259" s="34"/>
      <c r="KQO259" s="34"/>
      <c r="KQP259" s="34"/>
      <c r="KQQ259" s="34"/>
      <c r="KQR259" s="34"/>
      <c r="KQS259" s="34"/>
      <c r="KQT259" s="34"/>
      <c r="KQU259" s="34"/>
      <c r="KQV259" s="34"/>
      <c r="KQW259" s="34"/>
      <c r="KQX259" s="34"/>
      <c r="KQY259" s="34"/>
      <c r="KQZ259" s="34"/>
      <c r="KRA259" s="34"/>
      <c r="KRB259" s="34"/>
      <c r="KRC259" s="34"/>
      <c r="KRD259" s="34"/>
      <c r="KRE259" s="34"/>
      <c r="KRF259" s="34"/>
      <c r="KRG259" s="34"/>
      <c r="KRH259" s="34"/>
      <c r="KRI259" s="34"/>
      <c r="KRJ259" s="34"/>
      <c r="KRK259" s="34"/>
      <c r="KRL259" s="34"/>
      <c r="KRM259" s="34"/>
      <c r="KRN259" s="34"/>
      <c r="KRO259" s="34"/>
      <c r="KRP259" s="34"/>
      <c r="KRQ259" s="34"/>
      <c r="KRR259" s="34"/>
      <c r="KRS259" s="34"/>
      <c r="KRT259" s="34"/>
      <c r="KRU259" s="34"/>
      <c r="KRV259" s="34"/>
      <c r="KRW259" s="34"/>
      <c r="KRX259" s="34"/>
      <c r="KRY259" s="34"/>
      <c r="KRZ259" s="34"/>
      <c r="KSA259" s="34"/>
      <c r="KSB259" s="34"/>
      <c r="KSC259" s="34"/>
      <c r="KSD259" s="34"/>
      <c r="KSE259" s="34"/>
      <c r="KSF259" s="34"/>
      <c r="KSG259" s="34"/>
      <c r="KSH259" s="34"/>
      <c r="KSI259" s="34"/>
      <c r="KSJ259" s="34"/>
      <c r="KSK259" s="34"/>
      <c r="KSL259" s="34"/>
      <c r="KSM259" s="34"/>
      <c r="KSN259" s="34"/>
      <c r="KSO259" s="34"/>
      <c r="KSP259" s="34"/>
      <c r="KSQ259" s="34"/>
      <c r="KSR259" s="34"/>
      <c r="KSS259" s="34"/>
      <c r="KST259" s="34"/>
      <c r="KSU259" s="34"/>
      <c r="KSV259" s="34"/>
      <c r="KSW259" s="34"/>
      <c r="KSX259" s="34"/>
      <c r="KSY259" s="34"/>
      <c r="KSZ259" s="34"/>
      <c r="KTA259" s="34"/>
      <c r="KTB259" s="34"/>
      <c r="KTC259" s="34"/>
      <c r="KTD259" s="34"/>
      <c r="KTE259" s="34"/>
      <c r="KTF259" s="34"/>
      <c r="KTG259" s="34"/>
      <c r="KTH259" s="34"/>
      <c r="KTI259" s="34"/>
      <c r="KTJ259" s="34"/>
      <c r="KTK259" s="34"/>
      <c r="KTL259" s="34"/>
      <c r="KTM259" s="34"/>
      <c r="KTN259" s="34"/>
      <c r="KTO259" s="34"/>
      <c r="KTP259" s="34"/>
      <c r="KTQ259" s="34"/>
      <c r="KTR259" s="34"/>
      <c r="KTS259" s="34"/>
      <c r="KTT259" s="34"/>
      <c r="KTU259" s="34"/>
      <c r="KTV259" s="34"/>
      <c r="KTW259" s="34"/>
      <c r="KTX259" s="34"/>
      <c r="KTY259" s="34"/>
      <c r="KTZ259" s="34"/>
      <c r="KUA259" s="34"/>
      <c r="KUB259" s="34"/>
      <c r="KUC259" s="34"/>
      <c r="KUD259" s="34"/>
      <c r="KUE259" s="34"/>
      <c r="KUF259" s="34"/>
      <c r="KUG259" s="34"/>
      <c r="KUH259" s="34"/>
      <c r="KUI259" s="34"/>
      <c r="KUJ259" s="34"/>
      <c r="KUK259" s="34"/>
      <c r="KUL259" s="34"/>
      <c r="KUM259" s="34"/>
      <c r="KUN259" s="34"/>
      <c r="KUO259" s="34"/>
      <c r="KUP259" s="34"/>
      <c r="KUQ259" s="34"/>
      <c r="KUR259" s="34"/>
      <c r="KUS259" s="34"/>
      <c r="KUT259" s="34"/>
      <c r="KUU259" s="34"/>
      <c r="KUV259" s="34"/>
      <c r="KUW259" s="34"/>
      <c r="KUX259" s="34"/>
      <c r="KUY259" s="34"/>
      <c r="KUZ259" s="34"/>
      <c r="KVA259" s="34"/>
      <c r="KVB259" s="34"/>
      <c r="KVC259" s="34"/>
      <c r="KVD259" s="34"/>
      <c r="KVE259" s="34"/>
      <c r="KVF259" s="34"/>
      <c r="KVG259" s="34"/>
      <c r="KVH259" s="34"/>
      <c r="KVI259" s="34"/>
      <c r="KVJ259" s="34"/>
      <c r="KVK259" s="34"/>
      <c r="KVL259" s="34"/>
      <c r="KVM259" s="34"/>
      <c r="KVN259" s="34"/>
      <c r="KVO259" s="34"/>
      <c r="KVP259" s="34"/>
      <c r="KVQ259" s="34"/>
      <c r="KVR259" s="34"/>
      <c r="KVS259" s="34"/>
      <c r="KVT259" s="34"/>
      <c r="KVU259" s="34"/>
      <c r="KVV259" s="34"/>
      <c r="KVW259" s="34"/>
      <c r="KVX259" s="34"/>
      <c r="KVY259" s="34"/>
      <c r="KVZ259" s="34"/>
      <c r="KWA259" s="34"/>
      <c r="KWB259" s="34"/>
      <c r="KWC259" s="34"/>
      <c r="KWD259" s="34"/>
      <c r="KWE259" s="34"/>
      <c r="KWF259" s="34"/>
      <c r="KWG259" s="34"/>
      <c r="KWH259" s="34"/>
      <c r="KWI259" s="34"/>
      <c r="KWJ259" s="34"/>
      <c r="KWK259" s="34"/>
      <c r="KWL259" s="34"/>
      <c r="KWM259" s="34"/>
      <c r="KWN259" s="34"/>
      <c r="KWO259" s="34"/>
      <c r="KWP259" s="34"/>
      <c r="KWQ259" s="34"/>
      <c r="KWR259" s="34"/>
      <c r="KWS259" s="34"/>
      <c r="KWT259" s="34"/>
      <c r="KWU259" s="34"/>
      <c r="KWV259" s="34"/>
      <c r="KWW259" s="34"/>
      <c r="KWX259" s="34"/>
      <c r="KWY259" s="34"/>
      <c r="KWZ259" s="34"/>
      <c r="KXA259" s="34"/>
      <c r="KXB259" s="34"/>
      <c r="KXC259" s="34"/>
      <c r="KXD259" s="34"/>
      <c r="KXE259" s="34"/>
      <c r="KXF259" s="34"/>
      <c r="KXG259" s="34"/>
      <c r="KXH259" s="34"/>
      <c r="KXI259" s="34"/>
      <c r="KXJ259" s="34"/>
      <c r="KXK259" s="34"/>
      <c r="KXL259" s="34"/>
      <c r="KXM259" s="34"/>
      <c r="KXN259" s="34"/>
      <c r="KXO259" s="34"/>
      <c r="KXP259" s="34"/>
      <c r="KXQ259" s="34"/>
      <c r="KXR259" s="34"/>
      <c r="KXS259" s="34"/>
      <c r="KXT259" s="34"/>
      <c r="KXU259" s="34"/>
      <c r="KXV259" s="34"/>
      <c r="KXW259" s="34"/>
      <c r="KXX259" s="34"/>
      <c r="KXY259" s="34"/>
      <c r="KXZ259" s="34"/>
      <c r="KYA259" s="34"/>
      <c r="KYB259" s="34"/>
      <c r="KYC259" s="34"/>
      <c r="KYD259" s="34"/>
      <c r="KYE259" s="34"/>
      <c r="KYF259" s="34"/>
      <c r="KYG259" s="34"/>
      <c r="KYH259" s="34"/>
      <c r="KYI259" s="34"/>
      <c r="KYJ259" s="34"/>
      <c r="KYK259" s="34"/>
      <c r="KYL259" s="34"/>
      <c r="KYM259" s="34"/>
      <c r="KYN259" s="34"/>
      <c r="KYO259" s="34"/>
      <c r="KYP259" s="34"/>
      <c r="KYQ259" s="34"/>
      <c r="KYR259" s="34"/>
      <c r="KYS259" s="34"/>
      <c r="KYT259" s="34"/>
      <c r="KYU259" s="34"/>
      <c r="KYV259" s="34"/>
      <c r="KYW259" s="34"/>
      <c r="KYX259" s="34"/>
      <c r="KYY259" s="34"/>
      <c r="KYZ259" s="34"/>
      <c r="KZA259" s="34"/>
      <c r="KZB259" s="34"/>
      <c r="KZC259" s="34"/>
      <c r="KZD259" s="34"/>
      <c r="KZE259" s="34"/>
      <c r="KZF259" s="34"/>
      <c r="KZG259" s="34"/>
      <c r="KZH259" s="34"/>
      <c r="KZI259" s="34"/>
      <c r="KZJ259" s="34"/>
      <c r="KZK259" s="34"/>
      <c r="KZL259" s="34"/>
      <c r="KZM259" s="34"/>
      <c r="KZN259" s="34"/>
      <c r="KZO259" s="34"/>
      <c r="KZP259" s="34"/>
      <c r="KZQ259" s="34"/>
      <c r="KZR259" s="34"/>
      <c r="KZS259" s="34"/>
      <c r="KZT259" s="34"/>
      <c r="KZU259" s="34"/>
      <c r="KZV259" s="34"/>
      <c r="KZW259" s="34"/>
      <c r="KZX259" s="34"/>
      <c r="KZY259" s="34"/>
      <c r="KZZ259" s="34"/>
      <c r="LAA259" s="34"/>
      <c r="LAB259" s="34"/>
      <c r="LAC259" s="34"/>
      <c r="LAD259" s="34"/>
      <c r="LAE259" s="34"/>
      <c r="LAF259" s="34"/>
      <c r="LAG259" s="34"/>
      <c r="LAH259" s="34"/>
      <c r="LAI259" s="34"/>
      <c r="LAJ259" s="34"/>
      <c r="LAK259" s="34"/>
      <c r="LAL259" s="34"/>
      <c r="LAM259" s="34"/>
      <c r="LAN259" s="34"/>
      <c r="LAO259" s="34"/>
      <c r="LAP259" s="34"/>
      <c r="LAQ259" s="34"/>
      <c r="LAR259" s="34"/>
      <c r="LAS259" s="34"/>
      <c r="LAT259" s="34"/>
      <c r="LAU259" s="34"/>
      <c r="LAV259" s="34"/>
      <c r="LAW259" s="34"/>
      <c r="LAX259" s="34"/>
      <c r="LAY259" s="34"/>
      <c r="LAZ259" s="34"/>
      <c r="LBA259" s="34"/>
      <c r="LBB259" s="34"/>
      <c r="LBC259" s="34"/>
      <c r="LBD259" s="34"/>
      <c r="LBE259" s="34"/>
      <c r="LBF259" s="34"/>
      <c r="LBG259" s="34"/>
      <c r="LBH259" s="34"/>
      <c r="LBI259" s="34"/>
      <c r="LBJ259" s="34"/>
      <c r="LBK259" s="34"/>
      <c r="LBL259" s="34"/>
      <c r="LBM259" s="34"/>
      <c r="LBN259" s="34"/>
      <c r="LBO259" s="34"/>
      <c r="LBP259" s="34"/>
      <c r="LBQ259" s="34"/>
      <c r="LBR259" s="34"/>
      <c r="LBS259" s="34"/>
      <c r="LBT259" s="34"/>
      <c r="LBU259" s="34"/>
      <c r="LBV259" s="34"/>
      <c r="LBW259" s="34"/>
      <c r="LBX259" s="34"/>
      <c r="LBY259" s="34"/>
      <c r="LBZ259" s="34"/>
      <c r="LCA259" s="34"/>
      <c r="LCB259" s="34"/>
      <c r="LCC259" s="34"/>
      <c r="LCD259" s="34"/>
      <c r="LCE259" s="34"/>
      <c r="LCF259" s="34"/>
      <c r="LCG259" s="34"/>
      <c r="LCH259" s="34"/>
      <c r="LCI259" s="34"/>
      <c r="LCJ259" s="34"/>
      <c r="LCK259" s="34"/>
      <c r="LCL259" s="34"/>
      <c r="LCM259" s="34"/>
      <c r="LCN259" s="34"/>
      <c r="LCO259" s="34"/>
      <c r="LCP259" s="34"/>
      <c r="LCQ259" s="34"/>
      <c r="LCR259" s="34"/>
      <c r="LCS259" s="34"/>
      <c r="LCT259" s="34"/>
      <c r="LCU259" s="34"/>
      <c r="LCV259" s="34"/>
      <c r="LCW259" s="34"/>
      <c r="LCX259" s="34"/>
      <c r="LCY259" s="34"/>
      <c r="LCZ259" s="34"/>
      <c r="LDA259" s="34"/>
      <c r="LDB259" s="34"/>
      <c r="LDC259" s="34"/>
      <c r="LDD259" s="34"/>
      <c r="LDE259" s="34"/>
      <c r="LDF259" s="34"/>
      <c r="LDG259" s="34"/>
      <c r="LDH259" s="34"/>
      <c r="LDI259" s="34"/>
      <c r="LDJ259" s="34"/>
      <c r="LDK259" s="34"/>
      <c r="LDL259" s="34"/>
      <c r="LDM259" s="34"/>
      <c r="LDN259" s="34"/>
      <c r="LDO259" s="34"/>
      <c r="LDP259" s="34"/>
      <c r="LDQ259" s="34"/>
      <c r="LDR259" s="34"/>
      <c r="LDS259" s="34"/>
      <c r="LDT259" s="34"/>
      <c r="LDU259" s="34"/>
      <c r="LDV259" s="34"/>
      <c r="LDW259" s="34"/>
      <c r="LDX259" s="34"/>
      <c r="LDY259" s="34"/>
      <c r="LDZ259" s="34"/>
      <c r="LEA259" s="34"/>
      <c r="LEB259" s="34"/>
      <c r="LEC259" s="34"/>
      <c r="LED259" s="34"/>
      <c r="LEE259" s="34"/>
      <c r="LEF259" s="34"/>
      <c r="LEG259" s="34"/>
      <c r="LEH259" s="34"/>
      <c r="LEI259" s="34"/>
      <c r="LEJ259" s="34"/>
      <c r="LEK259" s="34"/>
      <c r="LEL259" s="34"/>
      <c r="LEM259" s="34"/>
      <c r="LEN259" s="34"/>
      <c r="LEO259" s="34"/>
      <c r="LEP259" s="34"/>
      <c r="LEQ259" s="34"/>
      <c r="LER259" s="34"/>
      <c r="LES259" s="34"/>
      <c r="LET259" s="34"/>
      <c r="LEU259" s="34"/>
      <c r="LEV259" s="34"/>
      <c r="LEW259" s="34"/>
      <c r="LEX259" s="34"/>
      <c r="LEY259" s="34"/>
      <c r="LEZ259" s="34"/>
      <c r="LFA259" s="34"/>
      <c r="LFB259" s="34"/>
      <c r="LFC259" s="34"/>
      <c r="LFD259" s="34"/>
      <c r="LFE259" s="34"/>
      <c r="LFF259" s="34"/>
      <c r="LFG259" s="34"/>
      <c r="LFH259" s="34"/>
      <c r="LFI259" s="34"/>
      <c r="LFJ259" s="34"/>
      <c r="LFK259" s="34"/>
      <c r="LFL259" s="34"/>
      <c r="LFM259" s="34"/>
      <c r="LFN259" s="34"/>
      <c r="LFO259" s="34"/>
      <c r="LFP259" s="34"/>
      <c r="LFQ259" s="34"/>
      <c r="LFR259" s="34"/>
      <c r="LFS259" s="34"/>
      <c r="LFT259" s="34"/>
      <c r="LFU259" s="34"/>
      <c r="LFV259" s="34"/>
      <c r="LFW259" s="34"/>
      <c r="LFX259" s="34"/>
      <c r="LFY259" s="34"/>
      <c r="LFZ259" s="34"/>
      <c r="LGA259" s="34"/>
      <c r="LGB259" s="34"/>
      <c r="LGC259" s="34"/>
      <c r="LGD259" s="34"/>
      <c r="LGE259" s="34"/>
      <c r="LGF259" s="34"/>
      <c r="LGG259" s="34"/>
      <c r="LGH259" s="34"/>
      <c r="LGI259" s="34"/>
      <c r="LGJ259" s="34"/>
      <c r="LGK259" s="34"/>
      <c r="LGL259" s="34"/>
      <c r="LGM259" s="34"/>
      <c r="LGN259" s="34"/>
      <c r="LGO259" s="34"/>
      <c r="LGP259" s="34"/>
      <c r="LGQ259" s="34"/>
      <c r="LGR259" s="34"/>
      <c r="LGS259" s="34"/>
      <c r="LGT259" s="34"/>
      <c r="LGU259" s="34"/>
      <c r="LGV259" s="34"/>
      <c r="LGW259" s="34"/>
      <c r="LGX259" s="34"/>
      <c r="LGY259" s="34"/>
      <c r="LGZ259" s="34"/>
      <c r="LHA259" s="34"/>
      <c r="LHB259" s="34"/>
      <c r="LHC259" s="34"/>
      <c r="LHD259" s="34"/>
      <c r="LHE259" s="34"/>
      <c r="LHF259" s="34"/>
      <c r="LHG259" s="34"/>
      <c r="LHH259" s="34"/>
      <c r="LHI259" s="34"/>
      <c r="LHJ259" s="34"/>
      <c r="LHK259" s="34"/>
      <c r="LHL259" s="34"/>
      <c r="LHM259" s="34"/>
      <c r="LHN259" s="34"/>
      <c r="LHO259" s="34"/>
      <c r="LHP259" s="34"/>
      <c r="LHQ259" s="34"/>
      <c r="LHR259" s="34"/>
      <c r="LHS259" s="34"/>
      <c r="LHT259" s="34"/>
      <c r="LHU259" s="34"/>
      <c r="LHV259" s="34"/>
      <c r="LHW259" s="34"/>
      <c r="LHX259" s="34"/>
      <c r="LHY259" s="34"/>
      <c r="LHZ259" s="34"/>
      <c r="LIA259" s="34"/>
      <c r="LIB259" s="34"/>
      <c r="LIC259" s="34"/>
      <c r="LID259" s="34"/>
      <c r="LIE259" s="34"/>
      <c r="LIF259" s="34"/>
      <c r="LIG259" s="34"/>
      <c r="LIH259" s="34"/>
      <c r="LII259" s="34"/>
      <c r="LIJ259" s="34"/>
      <c r="LIK259" s="34"/>
      <c r="LIL259" s="34"/>
      <c r="LIM259" s="34"/>
      <c r="LIN259" s="34"/>
      <c r="LIO259" s="34"/>
      <c r="LIP259" s="34"/>
      <c r="LIQ259" s="34"/>
      <c r="LIR259" s="34"/>
      <c r="LIS259" s="34"/>
      <c r="LIT259" s="34"/>
      <c r="LIU259" s="34"/>
      <c r="LIV259" s="34"/>
      <c r="LIW259" s="34"/>
      <c r="LIX259" s="34"/>
      <c r="LIY259" s="34"/>
      <c r="LIZ259" s="34"/>
      <c r="LJA259" s="34"/>
      <c r="LJB259" s="34"/>
      <c r="LJC259" s="34"/>
      <c r="LJD259" s="34"/>
      <c r="LJE259" s="34"/>
      <c r="LJF259" s="34"/>
      <c r="LJG259" s="34"/>
      <c r="LJH259" s="34"/>
      <c r="LJI259" s="34"/>
      <c r="LJJ259" s="34"/>
      <c r="LJK259" s="34"/>
      <c r="LJL259" s="34"/>
      <c r="LJM259" s="34"/>
      <c r="LJN259" s="34"/>
      <c r="LJO259" s="34"/>
      <c r="LJP259" s="34"/>
      <c r="LJQ259" s="34"/>
      <c r="LJR259" s="34"/>
      <c r="LJS259" s="34"/>
      <c r="LJT259" s="34"/>
      <c r="LJU259" s="34"/>
      <c r="LJV259" s="34"/>
      <c r="LJW259" s="34"/>
      <c r="LJX259" s="34"/>
      <c r="LJY259" s="34"/>
      <c r="LJZ259" s="34"/>
      <c r="LKA259" s="34"/>
      <c r="LKB259" s="34"/>
      <c r="LKC259" s="34"/>
      <c r="LKD259" s="34"/>
      <c r="LKE259" s="34"/>
      <c r="LKF259" s="34"/>
      <c r="LKG259" s="34"/>
      <c r="LKH259" s="34"/>
      <c r="LKI259" s="34"/>
      <c r="LKJ259" s="34"/>
      <c r="LKK259" s="34"/>
      <c r="LKL259" s="34"/>
      <c r="LKM259" s="34"/>
      <c r="LKN259" s="34"/>
      <c r="LKO259" s="34"/>
      <c r="LKP259" s="34"/>
      <c r="LKQ259" s="34"/>
      <c r="LKR259" s="34"/>
      <c r="LKS259" s="34"/>
      <c r="LKT259" s="34"/>
      <c r="LKU259" s="34"/>
      <c r="LKV259" s="34"/>
      <c r="LKW259" s="34"/>
      <c r="LKX259" s="34"/>
      <c r="LKY259" s="34"/>
      <c r="LKZ259" s="34"/>
      <c r="LLA259" s="34"/>
      <c r="LLB259" s="34"/>
      <c r="LLC259" s="34"/>
      <c r="LLD259" s="34"/>
      <c r="LLE259" s="34"/>
      <c r="LLF259" s="34"/>
      <c r="LLG259" s="34"/>
      <c r="LLH259" s="34"/>
      <c r="LLI259" s="34"/>
      <c r="LLJ259" s="34"/>
      <c r="LLK259" s="34"/>
      <c r="LLL259" s="34"/>
      <c r="LLM259" s="34"/>
      <c r="LLN259" s="34"/>
      <c r="LLO259" s="34"/>
      <c r="LLP259" s="34"/>
      <c r="LLQ259" s="34"/>
      <c r="LLR259" s="34"/>
      <c r="LLS259" s="34"/>
      <c r="LLT259" s="34"/>
      <c r="LLU259" s="34"/>
      <c r="LLV259" s="34"/>
      <c r="LLW259" s="34"/>
      <c r="LLX259" s="34"/>
      <c r="LLY259" s="34"/>
      <c r="LLZ259" s="34"/>
      <c r="LMA259" s="34"/>
      <c r="LMB259" s="34"/>
      <c r="LMC259" s="34"/>
      <c r="LMD259" s="34"/>
      <c r="LME259" s="34"/>
      <c r="LMF259" s="34"/>
      <c r="LMG259" s="34"/>
      <c r="LMH259" s="34"/>
      <c r="LMI259" s="34"/>
      <c r="LMJ259" s="34"/>
      <c r="LMK259" s="34"/>
      <c r="LML259" s="34"/>
      <c r="LMM259" s="34"/>
      <c r="LMN259" s="34"/>
      <c r="LMO259" s="34"/>
      <c r="LMP259" s="34"/>
      <c r="LMQ259" s="34"/>
      <c r="LMR259" s="34"/>
      <c r="LMS259" s="34"/>
      <c r="LMT259" s="34"/>
      <c r="LMU259" s="34"/>
      <c r="LMV259" s="34"/>
      <c r="LMW259" s="34"/>
      <c r="LMX259" s="34"/>
      <c r="LMY259" s="34"/>
      <c r="LMZ259" s="34"/>
      <c r="LNA259" s="34"/>
      <c r="LNB259" s="34"/>
      <c r="LNC259" s="34"/>
      <c r="LND259" s="34"/>
      <c r="LNE259" s="34"/>
      <c r="LNF259" s="34"/>
      <c r="LNG259" s="34"/>
      <c r="LNH259" s="34"/>
      <c r="LNI259" s="34"/>
      <c r="LNJ259" s="34"/>
      <c r="LNK259" s="34"/>
      <c r="LNL259" s="34"/>
      <c r="LNM259" s="34"/>
      <c r="LNN259" s="34"/>
      <c r="LNO259" s="34"/>
      <c r="LNP259" s="34"/>
      <c r="LNQ259" s="34"/>
      <c r="LNR259" s="34"/>
      <c r="LNS259" s="34"/>
      <c r="LNT259" s="34"/>
      <c r="LNU259" s="34"/>
      <c r="LNV259" s="34"/>
      <c r="LNW259" s="34"/>
      <c r="LNX259" s="34"/>
      <c r="LNY259" s="34"/>
      <c r="LNZ259" s="34"/>
      <c r="LOA259" s="34"/>
      <c r="LOB259" s="34"/>
      <c r="LOC259" s="34"/>
      <c r="LOD259" s="34"/>
      <c r="LOE259" s="34"/>
      <c r="LOF259" s="34"/>
      <c r="LOG259" s="34"/>
      <c r="LOH259" s="34"/>
      <c r="LOI259" s="34"/>
      <c r="LOJ259" s="34"/>
      <c r="LOK259" s="34"/>
      <c r="LOL259" s="34"/>
      <c r="LOM259" s="34"/>
      <c r="LON259" s="34"/>
      <c r="LOO259" s="34"/>
      <c r="LOP259" s="34"/>
      <c r="LOQ259" s="34"/>
      <c r="LOR259" s="34"/>
      <c r="LOS259" s="34"/>
      <c r="LOT259" s="34"/>
      <c r="LOU259" s="34"/>
      <c r="LOV259" s="34"/>
      <c r="LOW259" s="34"/>
      <c r="LOX259" s="34"/>
      <c r="LOY259" s="34"/>
      <c r="LOZ259" s="34"/>
      <c r="LPA259" s="34"/>
      <c r="LPB259" s="34"/>
      <c r="LPC259" s="34"/>
      <c r="LPD259" s="34"/>
      <c r="LPE259" s="34"/>
      <c r="LPF259" s="34"/>
      <c r="LPG259" s="34"/>
      <c r="LPH259" s="34"/>
      <c r="LPI259" s="34"/>
      <c r="LPJ259" s="34"/>
      <c r="LPK259" s="34"/>
      <c r="LPL259" s="34"/>
      <c r="LPM259" s="34"/>
      <c r="LPN259" s="34"/>
      <c r="LPO259" s="34"/>
      <c r="LPP259" s="34"/>
      <c r="LPQ259" s="34"/>
      <c r="LPR259" s="34"/>
      <c r="LPS259" s="34"/>
      <c r="LPT259" s="34"/>
      <c r="LPU259" s="34"/>
      <c r="LPV259" s="34"/>
      <c r="LPW259" s="34"/>
      <c r="LPX259" s="34"/>
      <c r="LPY259" s="34"/>
      <c r="LPZ259" s="34"/>
      <c r="LQA259" s="34"/>
      <c r="LQB259" s="34"/>
      <c r="LQC259" s="34"/>
      <c r="LQD259" s="34"/>
      <c r="LQE259" s="34"/>
      <c r="LQF259" s="34"/>
      <c r="LQG259" s="34"/>
      <c r="LQH259" s="34"/>
      <c r="LQI259" s="34"/>
      <c r="LQJ259" s="34"/>
      <c r="LQK259" s="34"/>
      <c r="LQL259" s="34"/>
      <c r="LQM259" s="34"/>
      <c r="LQN259" s="34"/>
      <c r="LQO259" s="34"/>
      <c r="LQP259" s="34"/>
      <c r="LQQ259" s="34"/>
      <c r="LQR259" s="34"/>
      <c r="LQS259" s="34"/>
      <c r="LQT259" s="34"/>
      <c r="LQU259" s="34"/>
      <c r="LQV259" s="34"/>
      <c r="LQW259" s="34"/>
      <c r="LQX259" s="34"/>
      <c r="LQY259" s="34"/>
      <c r="LQZ259" s="34"/>
      <c r="LRA259" s="34"/>
      <c r="LRB259" s="34"/>
      <c r="LRC259" s="34"/>
      <c r="LRD259" s="34"/>
      <c r="LRE259" s="34"/>
      <c r="LRF259" s="34"/>
      <c r="LRG259" s="34"/>
      <c r="LRH259" s="34"/>
      <c r="LRI259" s="34"/>
      <c r="LRJ259" s="34"/>
      <c r="LRK259" s="34"/>
      <c r="LRL259" s="34"/>
      <c r="LRM259" s="34"/>
      <c r="LRN259" s="34"/>
      <c r="LRO259" s="34"/>
      <c r="LRP259" s="34"/>
      <c r="LRQ259" s="34"/>
      <c r="LRR259" s="34"/>
      <c r="LRS259" s="34"/>
      <c r="LRT259" s="34"/>
      <c r="LRU259" s="34"/>
      <c r="LRV259" s="34"/>
      <c r="LRW259" s="34"/>
      <c r="LRX259" s="34"/>
      <c r="LRY259" s="34"/>
      <c r="LRZ259" s="34"/>
      <c r="LSA259" s="34"/>
      <c r="LSB259" s="34"/>
      <c r="LSC259" s="34"/>
      <c r="LSD259" s="34"/>
      <c r="LSE259" s="34"/>
      <c r="LSF259" s="34"/>
      <c r="LSG259" s="34"/>
      <c r="LSH259" s="34"/>
      <c r="LSI259" s="34"/>
      <c r="LSJ259" s="34"/>
      <c r="LSK259" s="34"/>
      <c r="LSL259" s="34"/>
      <c r="LSM259" s="34"/>
      <c r="LSN259" s="34"/>
      <c r="LSO259" s="34"/>
      <c r="LSP259" s="34"/>
      <c r="LSQ259" s="34"/>
      <c r="LSR259" s="34"/>
      <c r="LSS259" s="34"/>
      <c r="LST259" s="34"/>
      <c r="LSU259" s="34"/>
      <c r="LSV259" s="34"/>
      <c r="LSW259" s="34"/>
      <c r="LSX259" s="34"/>
      <c r="LSY259" s="34"/>
      <c r="LSZ259" s="34"/>
      <c r="LTA259" s="34"/>
      <c r="LTB259" s="34"/>
      <c r="LTC259" s="34"/>
      <c r="LTD259" s="34"/>
      <c r="LTE259" s="34"/>
      <c r="LTF259" s="34"/>
      <c r="LTG259" s="34"/>
      <c r="LTH259" s="34"/>
      <c r="LTI259" s="34"/>
      <c r="LTJ259" s="34"/>
      <c r="LTK259" s="34"/>
      <c r="LTL259" s="34"/>
      <c r="LTM259" s="34"/>
      <c r="LTN259" s="34"/>
      <c r="LTO259" s="34"/>
      <c r="LTP259" s="34"/>
      <c r="LTQ259" s="34"/>
      <c r="LTR259" s="34"/>
      <c r="LTS259" s="34"/>
      <c r="LTT259" s="34"/>
      <c r="LTU259" s="34"/>
      <c r="LTV259" s="34"/>
      <c r="LTW259" s="34"/>
      <c r="LTX259" s="34"/>
      <c r="LTY259" s="34"/>
      <c r="LTZ259" s="34"/>
      <c r="LUA259" s="34"/>
      <c r="LUB259" s="34"/>
      <c r="LUC259" s="34"/>
      <c r="LUD259" s="34"/>
      <c r="LUE259" s="34"/>
      <c r="LUF259" s="34"/>
      <c r="LUG259" s="34"/>
      <c r="LUH259" s="34"/>
      <c r="LUI259" s="34"/>
      <c r="LUJ259" s="34"/>
      <c r="LUK259" s="34"/>
      <c r="LUL259" s="34"/>
      <c r="LUM259" s="34"/>
      <c r="LUN259" s="34"/>
      <c r="LUO259" s="34"/>
      <c r="LUP259" s="34"/>
      <c r="LUQ259" s="34"/>
      <c r="LUR259" s="34"/>
      <c r="LUS259" s="34"/>
      <c r="LUT259" s="34"/>
      <c r="LUU259" s="34"/>
      <c r="LUV259" s="34"/>
      <c r="LUW259" s="34"/>
      <c r="LUX259" s="34"/>
      <c r="LUY259" s="34"/>
      <c r="LUZ259" s="34"/>
      <c r="LVA259" s="34"/>
      <c r="LVB259" s="34"/>
      <c r="LVC259" s="34"/>
      <c r="LVD259" s="34"/>
      <c r="LVE259" s="34"/>
      <c r="LVF259" s="34"/>
      <c r="LVG259" s="34"/>
      <c r="LVH259" s="34"/>
      <c r="LVI259" s="34"/>
      <c r="LVJ259" s="34"/>
      <c r="LVK259" s="34"/>
      <c r="LVL259" s="34"/>
      <c r="LVM259" s="34"/>
      <c r="LVN259" s="34"/>
      <c r="LVO259" s="34"/>
      <c r="LVP259" s="34"/>
      <c r="LVQ259" s="34"/>
      <c r="LVR259" s="34"/>
      <c r="LVS259" s="34"/>
      <c r="LVT259" s="34"/>
      <c r="LVU259" s="34"/>
      <c r="LVV259" s="34"/>
      <c r="LVW259" s="34"/>
      <c r="LVX259" s="34"/>
      <c r="LVY259" s="34"/>
      <c r="LVZ259" s="34"/>
      <c r="LWA259" s="34"/>
      <c r="LWB259" s="34"/>
      <c r="LWC259" s="34"/>
      <c r="LWD259" s="34"/>
      <c r="LWE259" s="34"/>
      <c r="LWF259" s="34"/>
      <c r="LWG259" s="34"/>
      <c r="LWH259" s="34"/>
      <c r="LWI259" s="34"/>
      <c r="LWJ259" s="34"/>
      <c r="LWK259" s="34"/>
      <c r="LWL259" s="34"/>
      <c r="LWM259" s="34"/>
      <c r="LWN259" s="34"/>
      <c r="LWO259" s="34"/>
      <c r="LWP259" s="34"/>
      <c r="LWQ259" s="34"/>
      <c r="LWR259" s="34"/>
      <c r="LWS259" s="34"/>
      <c r="LWT259" s="34"/>
      <c r="LWU259" s="34"/>
      <c r="LWV259" s="34"/>
      <c r="LWW259" s="34"/>
      <c r="LWX259" s="34"/>
      <c r="LWY259" s="34"/>
      <c r="LWZ259" s="34"/>
      <c r="LXA259" s="34"/>
      <c r="LXB259" s="34"/>
      <c r="LXC259" s="34"/>
      <c r="LXD259" s="34"/>
      <c r="LXE259" s="34"/>
      <c r="LXF259" s="34"/>
      <c r="LXG259" s="34"/>
      <c r="LXH259" s="34"/>
      <c r="LXI259" s="34"/>
      <c r="LXJ259" s="34"/>
      <c r="LXK259" s="34"/>
      <c r="LXL259" s="34"/>
      <c r="LXM259" s="34"/>
      <c r="LXN259" s="34"/>
      <c r="LXO259" s="34"/>
      <c r="LXP259" s="34"/>
      <c r="LXQ259" s="34"/>
      <c r="LXR259" s="34"/>
      <c r="LXS259" s="34"/>
      <c r="LXT259" s="34"/>
      <c r="LXU259" s="34"/>
      <c r="LXV259" s="34"/>
      <c r="LXW259" s="34"/>
      <c r="LXX259" s="34"/>
      <c r="LXY259" s="34"/>
      <c r="LXZ259" s="34"/>
      <c r="LYA259" s="34"/>
      <c r="LYB259" s="34"/>
      <c r="LYC259" s="34"/>
      <c r="LYD259" s="34"/>
      <c r="LYE259" s="34"/>
      <c r="LYF259" s="34"/>
      <c r="LYG259" s="34"/>
      <c r="LYH259" s="34"/>
      <c r="LYI259" s="34"/>
      <c r="LYJ259" s="34"/>
      <c r="LYK259" s="34"/>
      <c r="LYL259" s="34"/>
      <c r="LYM259" s="34"/>
      <c r="LYN259" s="34"/>
      <c r="LYO259" s="34"/>
      <c r="LYP259" s="34"/>
      <c r="LYQ259" s="34"/>
      <c r="LYR259" s="34"/>
      <c r="LYS259" s="34"/>
      <c r="LYT259" s="34"/>
      <c r="LYU259" s="34"/>
      <c r="LYV259" s="34"/>
      <c r="LYW259" s="34"/>
      <c r="LYX259" s="34"/>
      <c r="LYY259" s="34"/>
      <c r="LYZ259" s="34"/>
      <c r="LZA259" s="34"/>
      <c r="LZB259" s="34"/>
      <c r="LZC259" s="34"/>
      <c r="LZD259" s="34"/>
      <c r="LZE259" s="34"/>
      <c r="LZF259" s="34"/>
      <c r="LZG259" s="34"/>
      <c r="LZH259" s="34"/>
      <c r="LZI259" s="34"/>
      <c r="LZJ259" s="34"/>
      <c r="LZK259" s="34"/>
      <c r="LZL259" s="34"/>
      <c r="LZM259" s="34"/>
      <c r="LZN259" s="34"/>
      <c r="LZO259" s="34"/>
      <c r="LZP259" s="34"/>
      <c r="LZQ259" s="34"/>
      <c r="LZR259" s="34"/>
      <c r="LZS259" s="34"/>
      <c r="LZT259" s="34"/>
      <c r="LZU259" s="34"/>
      <c r="LZV259" s="34"/>
      <c r="LZW259" s="34"/>
      <c r="LZX259" s="34"/>
      <c r="LZY259" s="34"/>
      <c r="LZZ259" s="34"/>
      <c r="MAA259" s="34"/>
      <c r="MAB259" s="34"/>
      <c r="MAC259" s="34"/>
      <c r="MAD259" s="34"/>
      <c r="MAE259" s="34"/>
      <c r="MAF259" s="34"/>
      <c r="MAG259" s="34"/>
      <c r="MAH259" s="34"/>
      <c r="MAI259" s="34"/>
      <c r="MAJ259" s="34"/>
      <c r="MAK259" s="34"/>
      <c r="MAL259" s="34"/>
      <c r="MAM259" s="34"/>
      <c r="MAN259" s="34"/>
      <c r="MAO259" s="34"/>
      <c r="MAP259" s="34"/>
      <c r="MAQ259" s="34"/>
      <c r="MAR259" s="34"/>
      <c r="MAS259" s="34"/>
      <c r="MAT259" s="34"/>
      <c r="MAU259" s="34"/>
      <c r="MAV259" s="34"/>
      <c r="MAW259" s="34"/>
      <c r="MAX259" s="34"/>
      <c r="MAY259" s="34"/>
      <c r="MAZ259" s="34"/>
      <c r="MBA259" s="34"/>
      <c r="MBB259" s="34"/>
      <c r="MBC259" s="34"/>
      <c r="MBD259" s="34"/>
      <c r="MBE259" s="34"/>
      <c r="MBF259" s="34"/>
      <c r="MBG259" s="34"/>
      <c r="MBH259" s="34"/>
      <c r="MBI259" s="34"/>
      <c r="MBJ259" s="34"/>
      <c r="MBK259" s="34"/>
      <c r="MBL259" s="34"/>
      <c r="MBM259" s="34"/>
      <c r="MBN259" s="34"/>
      <c r="MBO259" s="34"/>
      <c r="MBP259" s="34"/>
      <c r="MBQ259" s="34"/>
      <c r="MBR259" s="34"/>
      <c r="MBS259" s="34"/>
      <c r="MBT259" s="34"/>
      <c r="MBU259" s="34"/>
      <c r="MBV259" s="34"/>
      <c r="MBW259" s="34"/>
      <c r="MBX259" s="34"/>
      <c r="MBY259" s="34"/>
      <c r="MBZ259" s="34"/>
      <c r="MCA259" s="34"/>
      <c r="MCB259" s="34"/>
      <c r="MCC259" s="34"/>
      <c r="MCD259" s="34"/>
      <c r="MCE259" s="34"/>
      <c r="MCF259" s="34"/>
      <c r="MCG259" s="34"/>
      <c r="MCH259" s="34"/>
      <c r="MCI259" s="34"/>
      <c r="MCJ259" s="34"/>
      <c r="MCK259" s="34"/>
      <c r="MCL259" s="34"/>
      <c r="MCM259" s="34"/>
      <c r="MCN259" s="34"/>
      <c r="MCO259" s="34"/>
      <c r="MCP259" s="34"/>
      <c r="MCQ259" s="34"/>
      <c r="MCR259" s="34"/>
      <c r="MCS259" s="34"/>
      <c r="MCT259" s="34"/>
      <c r="MCU259" s="34"/>
      <c r="MCV259" s="34"/>
      <c r="MCW259" s="34"/>
      <c r="MCX259" s="34"/>
      <c r="MCY259" s="34"/>
      <c r="MCZ259" s="34"/>
      <c r="MDA259" s="34"/>
      <c r="MDB259" s="34"/>
      <c r="MDC259" s="34"/>
      <c r="MDD259" s="34"/>
      <c r="MDE259" s="34"/>
      <c r="MDF259" s="34"/>
      <c r="MDG259" s="34"/>
      <c r="MDH259" s="34"/>
      <c r="MDI259" s="34"/>
      <c r="MDJ259" s="34"/>
      <c r="MDK259" s="34"/>
      <c r="MDL259" s="34"/>
      <c r="MDM259" s="34"/>
      <c r="MDN259" s="34"/>
      <c r="MDO259" s="34"/>
      <c r="MDP259" s="34"/>
      <c r="MDQ259" s="34"/>
      <c r="MDR259" s="34"/>
      <c r="MDS259" s="34"/>
      <c r="MDT259" s="34"/>
      <c r="MDU259" s="34"/>
      <c r="MDV259" s="34"/>
      <c r="MDW259" s="34"/>
      <c r="MDX259" s="34"/>
      <c r="MDY259" s="34"/>
      <c r="MDZ259" s="34"/>
      <c r="MEA259" s="34"/>
      <c r="MEB259" s="34"/>
      <c r="MEC259" s="34"/>
      <c r="MED259" s="34"/>
      <c r="MEE259" s="34"/>
      <c r="MEF259" s="34"/>
      <c r="MEG259" s="34"/>
      <c r="MEH259" s="34"/>
      <c r="MEI259" s="34"/>
      <c r="MEJ259" s="34"/>
      <c r="MEK259" s="34"/>
      <c r="MEL259" s="34"/>
      <c r="MEM259" s="34"/>
      <c r="MEN259" s="34"/>
      <c r="MEO259" s="34"/>
      <c r="MEP259" s="34"/>
      <c r="MEQ259" s="34"/>
      <c r="MER259" s="34"/>
      <c r="MES259" s="34"/>
      <c r="MET259" s="34"/>
      <c r="MEU259" s="34"/>
      <c r="MEV259" s="34"/>
      <c r="MEW259" s="34"/>
      <c r="MEX259" s="34"/>
      <c r="MEY259" s="34"/>
      <c r="MEZ259" s="34"/>
      <c r="MFA259" s="34"/>
      <c r="MFB259" s="34"/>
      <c r="MFC259" s="34"/>
      <c r="MFD259" s="34"/>
      <c r="MFE259" s="34"/>
      <c r="MFF259" s="34"/>
      <c r="MFG259" s="34"/>
      <c r="MFH259" s="34"/>
      <c r="MFI259" s="34"/>
      <c r="MFJ259" s="34"/>
      <c r="MFK259" s="34"/>
      <c r="MFL259" s="34"/>
      <c r="MFM259" s="34"/>
      <c r="MFN259" s="34"/>
      <c r="MFO259" s="34"/>
      <c r="MFP259" s="34"/>
      <c r="MFQ259" s="34"/>
      <c r="MFR259" s="34"/>
      <c r="MFS259" s="34"/>
      <c r="MFT259" s="34"/>
      <c r="MFU259" s="34"/>
      <c r="MFV259" s="34"/>
      <c r="MFW259" s="34"/>
      <c r="MFX259" s="34"/>
      <c r="MFY259" s="34"/>
      <c r="MFZ259" s="34"/>
      <c r="MGA259" s="34"/>
      <c r="MGB259" s="34"/>
      <c r="MGC259" s="34"/>
      <c r="MGD259" s="34"/>
      <c r="MGE259" s="34"/>
      <c r="MGF259" s="34"/>
      <c r="MGG259" s="34"/>
      <c r="MGH259" s="34"/>
      <c r="MGI259" s="34"/>
      <c r="MGJ259" s="34"/>
      <c r="MGK259" s="34"/>
      <c r="MGL259" s="34"/>
      <c r="MGM259" s="34"/>
      <c r="MGN259" s="34"/>
      <c r="MGO259" s="34"/>
      <c r="MGP259" s="34"/>
      <c r="MGQ259" s="34"/>
      <c r="MGR259" s="34"/>
      <c r="MGS259" s="34"/>
      <c r="MGT259" s="34"/>
      <c r="MGU259" s="34"/>
      <c r="MGV259" s="34"/>
      <c r="MGW259" s="34"/>
      <c r="MGX259" s="34"/>
      <c r="MGY259" s="34"/>
      <c r="MGZ259" s="34"/>
      <c r="MHA259" s="34"/>
      <c r="MHB259" s="34"/>
      <c r="MHC259" s="34"/>
      <c r="MHD259" s="34"/>
      <c r="MHE259" s="34"/>
      <c r="MHF259" s="34"/>
      <c r="MHG259" s="34"/>
      <c r="MHH259" s="34"/>
      <c r="MHI259" s="34"/>
      <c r="MHJ259" s="34"/>
      <c r="MHK259" s="34"/>
      <c r="MHL259" s="34"/>
      <c r="MHM259" s="34"/>
      <c r="MHN259" s="34"/>
      <c r="MHO259" s="34"/>
      <c r="MHP259" s="34"/>
      <c r="MHQ259" s="34"/>
      <c r="MHR259" s="34"/>
      <c r="MHS259" s="34"/>
      <c r="MHT259" s="34"/>
      <c r="MHU259" s="34"/>
      <c r="MHV259" s="34"/>
      <c r="MHW259" s="34"/>
      <c r="MHX259" s="34"/>
      <c r="MHY259" s="34"/>
      <c r="MHZ259" s="34"/>
      <c r="MIA259" s="34"/>
      <c r="MIB259" s="34"/>
      <c r="MIC259" s="34"/>
      <c r="MID259" s="34"/>
      <c r="MIE259" s="34"/>
      <c r="MIF259" s="34"/>
      <c r="MIG259" s="34"/>
      <c r="MIH259" s="34"/>
      <c r="MII259" s="34"/>
      <c r="MIJ259" s="34"/>
      <c r="MIK259" s="34"/>
      <c r="MIL259" s="34"/>
      <c r="MIM259" s="34"/>
      <c r="MIN259" s="34"/>
      <c r="MIO259" s="34"/>
      <c r="MIP259" s="34"/>
      <c r="MIQ259" s="34"/>
      <c r="MIR259" s="34"/>
      <c r="MIS259" s="34"/>
      <c r="MIT259" s="34"/>
      <c r="MIU259" s="34"/>
      <c r="MIV259" s="34"/>
      <c r="MIW259" s="34"/>
      <c r="MIX259" s="34"/>
      <c r="MIY259" s="34"/>
      <c r="MIZ259" s="34"/>
      <c r="MJA259" s="34"/>
      <c r="MJB259" s="34"/>
      <c r="MJC259" s="34"/>
      <c r="MJD259" s="34"/>
      <c r="MJE259" s="34"/>
      <c r="MJF259" s="34"/>
      <c r="MJG259" s="34"/>
      <c r="MJH259" s="34"/>
      <c r="MJI259" s="34"/>
      <c r="MJJ259" s="34"/>
      <c r="MJK259" s="34"/>
      <c r="MJL259" s="34"/>
      <c r="MJM259" s="34"/>
      <c r="MJN259" s="34"/>
      <c r="MJO259" s="34"/>
      <c r="MJP259" s="34"/>
      <c r="MJQ259" s="34"/>
      <c r="MJR259" s="34"/>
      <c r="MJS259" s="34"/>
      <c r="MJT259" s="34"/>
      <c r="MJU259" s="34"/>
      <c r="MJV259" s="34"/>
      <c r="MJW259" s="34"/>
      <c r="MJX259" s="34"/>
      <c r="MJY259" s="34"/>
      <c r="MJZ259" s="34"/>
      <c r="MKA259" s="34"/>
      <c r="MKB259" s="34"/>
      <c r="MKC259" s="34"/>
      <c r="MKD259" s="34"/>
      <c r="MKE259" s="34"/>
      <c r="MKF259" s="34"/>
      <c r="MKG259" s="34"/>
      <c r="MKH259" s="34"/>
      <c r="MKI259" s="34"/>
      <c r="MKJ259" s="34"/>
      <c r="MKK259" s="34"/>
      <c r="MKL259" s="34"/>
      <c r="MKM259" s="34"/>
      <c r="MKN259" s="34"/>
      <c r="MKO259" s="34"/>
      <c r="MKP259" s="34"/>
      <c r="MKQ259" s="34"/>
      <c r="MKR259" s="34"/>
      <c r="MKS259" s="34"/>
      <c r="MKT259" s="34"/>
      <c r="MKU259" s="34"/>
      <c r="MKV259" s="34"/>
      <c r="MKW259" s="34"/>
      <c r="MKX259" s="34"/>
      <c r="MKY259" s="34"/>
      <c r="MKZ259" s="34"/>
      <c r="MLA259" s="34"/>
      <c r="MLB259" s="34"/>
      <c r="MLC259" s="34"/>
      <c r="MLD259" s="34"/>
      <c r="MLE259" s="34"/>
      <c r="MLF259" s="34"/>
      <c r="MLG259" s="34"/>
      <c r="MLH259" s="34"/>
      <c r="MLI259" s="34"/>
      <c r="MLJ259" s="34"/>
      <c r="MLK259" s="34"/>
      <c r="MLL259" s="34"/>
      <c r="MLM259" s="34"/>
      <c r="MLN259" s="34"/>
      <c r="MLO259" s="34"/>
      <c r="MLP259" s="34"/>
      <c r="MLQ259" s="34"/>
      <c r="MLR259" s="34"/>
      <c r="MLS259" s="34"/>
      <c r="MLT259" s="34"/>
      <c r="MLU259" s="34"/>
      <c r="MLV259" s="34"/>
      <c r="MLW259" s="34"/>
      <c r="MLX259" s="34"/>
      <c r="MLY259" s="34"/>
      <c r="MLZ259" s="34"/>
      <c r="MMA259" s="34"/>
      <c r="MMB259" s="34"/>
      <c r="MMC259" s="34"/>
      <c r="MMD259" s="34"/>
      <c r="MME259" s="34"/>
      <c r="MMF259" s="34"/>
      <c r="MMG259" s="34"/>
      <c r="MMH259" s="34"/>
      <c r="MMI259" s="34"/>
      <c r="MMJ259" s="34"/>
      <c r="MMK259" s="34"/>
      <c r="MML259" s="34"/>
      <c r="MMM259" s="34"/>
      <c r="MMN259" s="34"/>
      <c r="MMO259" s="34"/>
      <c r="MMP259" s="34"/>
      <c r="MMQ259" s="34"/>
      <c r="MMR259" s="34"/>
      <c r="MMS259" s="34"/>
      <c r="MMT259" s="34"/>
      <c r="MMU259" s="34"/>
      <c r="MMV259" s="34"/>
      <c r="MMW259" s="34"/>
      <c r="MMX259" s="34"/>
      <c r="MMY259" s="34"/>
      <c r="MMZ259" s="34"/>
      <c r="MNA259" s="34"/>
      <c r="MNB259" s="34"/>
      <c r="MNC259" s="34"/>
      <c r="MND259" s="34"/>
      <c r="MNE259" s="34"/>
      <c r="MNF259" s="34"/>
      <c r="MNG259" s="34"/>
      <c r="MNH259" s="34"/>
      <c r="MNI259" s="34"/>
      <c r="MNJ259" s="34"/>
      <c r="MNK259" s="34"/>
      <c r="MNL259" s="34"/>
      <c r="MNM259" s="34"/>
      <c r="MNN259" s="34"/>
      <c r="MNO259" s="34"/>
      <c r="MNP259" s="34"/>
      <c r="MNQ259" s="34"/>
      <c r="MNR259" s="34"/>
      <c r="MNS259" s="34"/>
      <c r="MNT259" s="34"/>
      <c r="MNU259" s="34"/>
      <c r="MNV259" s="34"/>
      <c r="MNW259" s="34"/>
      <c r="MNX259" s="34"/>
      <c r="MNY259" s="34"/>
      <c r="MNZ259" s="34"/>
      <c r="MOA259" s="34"/>
      <c r="MOB259" s="34"/>
      <c r="MOC259" s="34"/>
      <c r="MOD259" s="34"/>
      <c r="MOE259" s="34"/>
      <c r="MOF259" s="34"/>
      <c r="MOG259" s="34"/>
      <c r="MOH259" s="34"/>
      <c r="MOI259" s="34"/>
      <c r="MOJ259" s="34"/>
      <c r="MOK259" s="34"/>
      <c r="MOL259" s="34"/>
      <c r="MOM259" s="34"/>
      <c r="MON259" s="34"/>
      <c r="MOO259" s="34"/>
      <c r="MOP259" s="34"/>
      <c r="MOQ259" s="34"/>
      <c r="MOR259" s="34"/>
      <c r="MOS259" s="34"/>
      <c r="MOT259" s="34"/>
      <c r="MOU259" s="34"/>
      <c r="MOV259" s="34"/>
      <c r="MOW259" s="34"/>
      <c r="MOX259" s="34"/>
      <c r="MOY259" s="34"/>
      <c r="MOZ259" s="34"/>
      <c r="MPA259" s="34"/>
      <c r="MPB259" s="34"/>
      <c r="MPC259" s="34"/>
      <c r="MPD259" s="34"/>
      <c r="MPE259" s="34"/>
      <c r="MPF259" s="34"/>
      <c r="MPG259" s="34"/>
      <c r="MPH259" s="34"/>
      <c r="MPI259" s="34"/>
      <c r="MPJ259" s="34"/>
      <c r="MPK259" s="34"/>
      <c r="MPL259" s="34"/>
      <c r="MPM259" s="34"/>
      <c r="MPN259" s="34"/>
      <c r="MPO259" s="34"/>
      <c r="MPP259" s="34"/>
      <c r="MPQ259" s="34"/>
      <c r="MPR259" s="34"/>
      <c r="MPS259" s="34"/>
      <c r="MPT259" s="34"/>
      <c r="MPU259" s="34"/>
      <c r="MPV259" s="34"/>
      <c r="MPW259" s="34"/>
      <c r="MPX259" s="34"/>
      <c r="MPY259" s="34"/>
      <c r="MPZ259" s="34"/>
      <c r="MQA259" s="34"/>
      <c r="MQB259" s="34"/>
      <c r="MQC259" s="34"/>
      <c r="MQD259" s="34"/>
      <c r="MQE259" s="34"/>
      <c r="MQF259" s="34"/>
      <c r="MQG259" s="34"/>
      <c r="MQH259" s="34"/>
      <c r="MQI259" s="34"/>
      <c r="MQJ259" s="34"/>
      <c r="MQK259" s="34"/>
      <c r="MQL259" s="34"/>
      <c r="MQM259" s="34"/>
      <c r="MQN259" s="34"/>
      <c r="MQO259" s="34"/>
      <c r="MQP259" s="34"/>
      <c r="MQQ259" s="34"/>
      <c r="MQR259" s="34"/>
      <c r="MQS259" s="34"/>
      <c r="MQT259" s="34"/>
      <c r="MQU259" s="34"/>
      <c r="MQV259" s="34"/>
      <c r="MQW259" s="34"/>
      <c r="MQX259" s="34"/>
      <c r="MQY259" s="34"/>
      <c r="MQZ259" s="34"/>
      <c r="MRA259" s="34"/>
      <c r="MRB259" s="34"/>
      <c r="MRC259" s="34"/>
      <c r="MRD259" s="34"/>
      <c r="MRE259" s="34"/>
      <c r="MRF259" s="34"/>
      <c r="MRG259" s="34"/>
      <c r="MRH259" s="34"/>
      <c r="MRI259" s="34"/>
      <c r="MRJ259" s="34"/>
      <c r="MRK259" s="34"/>
      <c r="MRL259" s="34"/>
      <c r="MRM259" s="34"/>
      <c r="MRN259" s="34"/>
      <c r="MRO259" s="34"/>
      <c r="MRP259" s="34"/>
      <c r="MRQ259" s="34"/>
      <c r="MRR259" s="34"/>
      <c r="MRS259" s="34"/>
      <c r="MRT259" s="34"/>
      <c r="MRU259" s="34"/>
      <c r="MRV259" s="34"/>
      <c r="MRW259" s="34"/>
      <c r="MRX259" s="34"/>
      <c r="MRY259" s="34"/>
      <c r="MRZ259" s="34"/>
      <c r="MSA259" s="34"/>
      <c r="MSB259" s="34"/>
      <c r="MSC259" s="34"/>
      <c r="MSD259" s="34"/>
      <c r="MSE259" s="34"/>
      <c r="MSF259" s="34"/>
      <c r="MSG259" s="34"/>
      <c r="MSH259" s="34"/>
      <c r="MSI259" s="34"/>
      <c r="MSJ259" s="34"/>
      <c r="MSK259" s="34"/>
      <c r="MSL259" s="34"/>
      <c r="MSM259" s="34"/>
      <c r="MSN259" s="34"/>
      <c r="MSO259" s="34"/>
      <c r="MSP259" s="34"/>
      <c r="MSQ259" s="34"/>
      <c r="MSR259" s="34"/>
      <c r="MSS259" s="34"/>
      <c r="MST259" s="34"/>
      <c r="MSU259" s="34"/>
      <c r="MSV259" s="34"/>
      <c r="MSW259" s="34"/>
      <c r="MSX259" s="34"/>
      <c r="MSY259" s="34"/>
      <c r="MSZ259" s="34"/>
      <c r="MTA259" s="34"/>
      <c r="MTB259" s="34"/>
      <c r="MTC259" s="34"/>
      <c r="MTD259" s="34"/>
      <c r="MTE259" s="34"/>
      <c r="MTF259" s="34"/>
      <c r="MTG259" s="34"/>
      <c r="MTH259" s="34"/>
      <c r="MTI259" s="34"/>
      <c r="MTJ259" s="34"/>
      <c r="MTK259" s="34"/>
      <c r="MTL259" s="34"/>
      <c r="MTM259" s="34"/>
      <c r="MTN259" s="34"/>
      <c r="MTO259" s="34"/>
      <c r="MTP259" s="34"/>
      <c r="MTQ259" s="34"/>
      <c r="MTR259" s="34"/>
      <c r="MTS259" s="34"/>
      <c r="MTT259" s="34"/>
      <c r="MTU259" s="34"/>
      <c r="MTV259" s="34"/>
      <c r="MTW259" s="34"/>
      <c r="MTX259" s="34"/>
      <c r="MTY259" s="34"/>
      <c r="MTZ259" s="34"/>
      <c r="MUA259" s="34"/>
      <c r="MUB259" s="34"/>
      <c r="MUC259" s="34"/>
      <c r="MUD259" s="34"/>
      <c r="MUE259" s="34"/>
      <c r="MUF259" s="34"/>
      <c r="MUG259" s="34"/>
      <c r="MUH259" s="34"/>
      <c r="MUI259" s="34"/>
      <c r="MUJ259" s="34"/>
      <c r="MUK259" s="34"/>
      <c r="MUL259" s="34"/>
      <c r="MUM259" s="34"/>
      <c r="MUN259" s="34"/>
      <c r="MUO259" s="34"/>
      <c r="MUP259" s="34"/>
      <c r="MUQ259" s="34"/>
      <c r="MUR259" s="34"/>
      <c r="MUS259" s="34"/>
      <c r="MUT259" s="34"/>
      <c r="MUU259" s="34"/>
      <c r="MUV259" s="34"/>
      <c r="MUW259" s="34"/>
      <c r="MUX259" s="34"/>
      <c r="MUY259" s="34"/>
      <c r="MUZ259" s="34"/>
      <c r="MVA259" s="34"/>
      <c r="MVB259" s="34"/>
      <c r="MVC259" s="34"/>
      <c r="MVD259" s="34"/>
      <c r="MVE259" s="34"/>
      <c r="MVF259" s="34"/>
      <c r="MVG259" s="34"/>
      <c r="MVH259" s="34"/>
      <c r="MVI259" s="34"/>
      <c r="MVJ259" s="34"/>
      <c r="MVK259" s="34"/>
      <c r="MVL259" s="34"/>
      <c r="MVM259" s="34"/>
      <c r="MVN259" s="34"/>
      <c r="MVO259" s="34"/>
      <c r="MVP259" s="34"/>
      <c r="MVQ259" s="34"/>
      <c r="MVR259" s="34"/>
      <c r="MVS259" s="34"/>
      <c r="MVT259" s="34"/>
      <c r="MVU259" s="34"/>
      <c r="MVV259" s="34"/>
      <c r="MVW259" s="34"/>
      <c r="MVX259" s="34"/>
      <c r="MVY259" s="34"/>
      <c r="MVZ259" s="34"/>
      <c r="MWA259" s="34"/>
      <c r="MWB259" s="34"/>
      <c r="MWC259" s="34"/>
      <c r="MWD259" s="34"/>
      <c r="MWE259" s="34"/>
      <c r="MWF259" s="34"/>
      <c r="MWG259" s="34"/>
      <c r="MWH259" s="34"/>
      <c r="MWI259" s="34"/>
      <c r="MWJ259" s="34"/>
      <c r="MWK259" s="34"/>
      <c r="MWL259" s="34"/>
      <c r="MWM259" s="34"/>
      <c r="MWN259" s="34"/>
      <c r="MWO259" s="34"/>
      <c r="MWP259" s="34"/>
      <c r="MWQ259" s="34"/>
      <c r="MWR259" s="34"/>
      <c r="MWS259" s="34"/>
      <c r="MWT259" s="34"/>
      <c r="MWU259" s="34"/>
      <c r="MWV259" s="34"/>
      <c r="MWW259" s="34"/>
      <c r="MWX259" s="34"/>
      <c r="MWY259" s="34"/>
      <c r="MWZ259" s="34"/>
      <c r="MXA259" s="34"/>
      <c r="MXB259" s="34"/>
      <c r="MXC259" s="34"/>
      <c r="MXD259" s="34"/>
      <c r="MXE259" s="34"/>
      <c r="MXF259" s="34"/>
      <c r="MXG259" s="34"/>
      <c r="MXH259" s="34"/>
      <c r="MXI259" s="34"/>
      <c r="MXJ259" s="34"/>
      <c r="MXK259" s="34"/>
      <c r="MXL259" s="34"/>
      <c r="MXM259" s="34"/>
      <c r="MXN259" s="34"/>
      <c r="MXO259" s="34"/>
      <c r="MXP259" s="34"/>
      <c r="MXQ259" s="34"/>
      <c r="MXR259" s="34"/>
      <c r="MXS259" s="34"/>
      <c r="MXT259" s="34"/>
      <c r="MXU259" s="34"/>
      <c r="MXV259" s="34"/>
      <c r="MXW259" s="34"/>
      <c r="MXX259" s="34"/>
      <c r="MXY259" s="34"/>
      <c r="MXZ259" s="34"/>
      <c r="MYA259" s="34"/>
      <c r="MYB259" s="34"/>
      <c r="MYC259" s="34"/>
      <c r="MYD259" s="34"/>
      <c r="MYE259" s="34"/>
      <c r="MYF259" s="34"/>
      <c r="MYG259" s="34"/>
      <c r="MYH259" s="34"/>
      <c r="MYI259" s="34"/>
      <c r="MYJ259" s="34"/>
      <c r="MYK259" s="34"/>
      <c r="MYL259" s="34"/>
      <c r="MYM259" s="34"/>
      <c r="MYN259" s="34"/>
      <c r="MYO259" s="34"/>
      <c r="MYP259" s="34"/>
      <c r="MYQ259" s="34"/>
      <c r="MYR259" s="34"/>
      <c r="MYS259" s="34"/>
      <c r="MYT259" s="34"/>
      <c r="MYU259" s="34"/>
      <c r="MYV259" s="34"/>
      <c r="MYW259" s="34"/>
      <c r="MYX259" s="34"/>
      <c r="MYY259" s="34"/>
      <c r="MYZ259" s="34"/>
      <c r="MZA259" s="34"/>
      <c r="MZB259" s="34"/>
      <c r="MZC259" s="34"/>
      <c r="MZD259" s="34"/>
      <c r="MZE259" s="34"/>
      <c r="MZF259" s="34"/>
      <c r="MZG259" s="34"/>
      <c r="MZH259" s="34"/>
      <c r="MZI259" s="34"/>
      <c r="MZJ259" s="34"/>
      <c r="MZK259" s="34"/>
      <c r="MZL259" s="34"/>
      <c r="MZM259" s="34"/>
      <c r="MZN259" s="34"/>
      <c r="MZO259" s="34"/>
      <c r="MZP259" s="34"/>
      <c r="MZQ259" s="34"/>
      <c r="MZR259" s="34"/>
      <c r="MZS259" s="34"/>
      <c r="MZT259" s="34"/>
      <c r="MZU259" s="34"/>
      <c r="MZV259" s="34"/>
      <c r="MZW259" s="34"/>
      <c r="MZX259" s="34"/>
      <c r="MZY259" s="34"/>
      <c r="MZZ259" s="34"/>
      <c r="NAA259" s="34"/>
      <c r="NAB259" s="34"/>
      <c r="NAC259" s="34"/>
      <c r="NAD259" s="34"/>
      <c r="NAE259" s="34"/>
      <c r="NAF259" s="34"/>
      <c r="NAG259" s="34"/>
      <c r="NAH259" s="34"/>
      <c r="NAI259" s="34"/>
      <c r="NAJ259" s="34"/>
      <c r="NAK259" s="34"/>
      <c r="NAL259" s="34"/>
      <c r="NAM259" s="34"/>
      <c r="NAN259" s="34"/>
      <c r="NAO259" s="34"/>
      <c r="NAP259" s="34"/>
      <c r="NAQ259" s="34"/>
      <c r="NAR259" s="34"/>
      <c r="NAS259" s="34"/>
      <c r="NAT259" s="34"/>
      <c r="NAU259" s="34"/>
      <c r="NAV259" s="34"/>
      <c r="NAW259" s="34"/>
      <c r="NAX259" s="34"/>
      <c r="NAY259" s="34"/>
      <c r="NAZ259" s="34"/>
      <c r="NBA259" s="34"/>
      <c r="NBB259" s="34"/>
      <c r="NBC259" s="34"/>
      <c r="NBD259" s="34"/>
      <c r="NBE259" s="34"/>
      <c r="NBF259" s="34"/>
      <c r="NBG259" s="34"/>
      <c r="NBH259" s="34"/>
      <c r="NBI259" s="34"/>
      <c r="NBJ259" s="34"/>
      <c r="NBK259" s="34"/>
      <c r="NBL259" s="34"/>
      <c r="NBM259" s="34"/>
      <c r="NBN259" s="34"/>
      <c r="NBO259" s="34"/>
      <c r="NBP259" s="34"/>
      <c r="NBQ259" s="34"/>
      <c r="NBR259" s="34"/>
      <c r="NBS259" s="34"/>
      <c r="NBT259" s="34"/>
      <c r="NBU259" s="34"/>
      <c r="NBV259" s="34"/>
      <c r="NBW259" s="34"/>
      <c r="NBX259" s="34"/>
      <c r="NBY259" s="34"/>
      <c r="NBZ259" s="34"/>
      <c r="NCA259" s="34"/>
      <c r="NCB259" s="34"/>
      <c r="NCC259" s="34"/>
      <c r="NCD259" s="34"/>
      <c r="NCE259" s="34"/>
      <c r="NCF259" s="34"/>
      <c r="NCG259" s="34"/>
      <c r="NCH259" s="34"/>
      <c r="NCI259" s="34"/>
      <c r="NCJ259" s="34"/>
      <c r="NCK259" s="34"/>
      <c r="NCL259" s="34"/>
      <c r="NCM259" s="34"/>
      <c r="NCN259" s="34"/>
      <c r="NCO259" s="34"/>
      <c r="NCP259" s="34"/>
      <c r="NCQ259" s="34"/>
      <c r="NCR259" s="34"/>
      <c r="NCS259" s="34"/>
      <c r="NCT259" s="34"/>
      <c r="NCU259" s="34"/>
      <c r="NCV259" s="34"/>
      <c r="NCW259" s="34"/>
      <c r="NCX259" s="34"/>
      <c r="NCY259" s="34"/>
      <c r="NCZ259" s="34"/>
      <c r="NDA259" s="34"/>
      <c r="NDB259" s="34"/>
      <c r="NDC259" s="34"/>
      <c r="NDD259" s="34"/>
      <c r="NDE259" s="34"/>
      <c r="NDF259" s="34"/>
      <c r="NDG259" s="34"/>
      <c r="NDH259" s="34"/>
      <c r="NDI259" s="34"/>
      <c r="NDJ259" s="34"/>
      <c r="NDK259" s="34"/>
      <c r="NDL259" s="34"/>
      <c r="NDM259" s="34"/>
      <c r="NDN259" s="34"/>
      <c r="NDO259" s="34"/>
      <c r="NDP259" s="34"/>
      <c r="NDQ259" s="34"/>
      <c r="NDR259" s="34"/>
      <c r="NDS259" s="34"/>
      <c r="NDT259" s="34"/>
      <c r="NDU259" s="34"/>
      <c r="NDV259" s="34"/>
      <c r="NDW259" s="34"/>
      <c r="NDX259" s="34"/>
      <c r="NDY259" s="34"/>
      <c r="NDZ259" s="34"/>
      <c r="NEA259" s="34"/>
      <c r="NEB259" s="34"/>
      <c r="NEC259" s="34"/>
      <c r="NED259" s="34"/>
      <c r="NEE259" s="34"/>
      <c r="NEF259" s="34"/>
      <c r="NEG259" s="34"/>
      <c r="NEH259" s="34"/>
      <c r="NEI259" s="34"/>
      <c r="NEJ259" s="34"/>
      <c r="NEK259" s="34"/>
      <c r="NEL259" s="34"/>
      <c r="NEM259" s="34"/>
      <c r="NEN259" s="34"/>
      <c r="NEO259" s="34"/>
      <c r="NEP259" s="34"/>
      <c r="NEQ259" s="34"/>
      <c r="NER259" s="34"/>
      <c r="NES259" s="34"/>
      <c r="NET259" s="34"/>
      <c r="NEU259" s="34"/>
      <c r="NEV259" s="34"/>
      <c r="NEW259" s="34"/>
      <c r="NEX259" s="34"/>
      <c r="NEY259" s="34"/>
      <c r="NEZ259" s="34"/>
      <c r="NFA259" s="34"/>
      <c r="NFB259" s="34"/>
      <c r="NFC259" s="34"/>
      <c r="NFD259" s="34"/>
      <c r="NFE259" s="34"/>
      <c r="NFF259" s="34"/>
      <c r="NFG259" s="34"/>
      <c r="NFH259" s="34"/>
      <c r="NFI259" s="34"/>
      <c r="NFJ259" s="34"/>
      <c r="NFK259" s="34"/>
      <c r="NFL259" s="34"/>
      <c r="NFM259" s="34"/>
      <c r="NFN259" s="34"/>
      <c r="NFO259" s="34"/>
      <c r="NFP259" s="34"/>
      <c r="NFQ259" s="34"/>
      <c r="NFR259" s="34"/>
      <c r="NFS259" s="34"/>
      <c r="NFT259" s="34"/>
      <c r="NFU259" s="34"/>
      <c r="NFV259" s="34"/>
      <c r="NFW259" s="34"/>
      <c r="NFX259" s="34"/>
      <c r="NFY259" s="34"/>
      <c r="NFZ259" s="34"/>
      <c r="NGA259" s="34"/>
      <c r="NGB259" s="34"/>
      <c r="NGC259" s="34"/>
      <c r="NGD259" s="34"/>
      <c r="NGE259" s="34"/>
      <c r="NGF259" s="34"/>
      <c r="NGG259" s="34"/>
      <c r="NGH259" s="34"/>
      <c r="NGI259" s="34"/>
      <c r="NGJ259" s="34"/>
      <c r="NGK259" s="34"/>
      <c r="NGL259" s="34"/>
      <c r="NGM259" s="34"/>
      <c r="NGN259" s="34"/>
      <c r="NGO259" s="34"/>
      <c r="NGP259" s="34"/>
      <c r="NGQ259" s="34"/>
      <c r="NGR259" s="34"/>
      <c r="NGS259" s="34"/>
      <c r="NGT259" s="34"/>
      <c r="NGU259" s="34"/>
      <c r="NGV259" s="34"/>
      <c r="NGW259" s="34"/>
      <c r="NGX259" s="34"/>
      <c r="NGY259" s="34"/>
      <c r="NGZ259" s="34"/>
      <c r="NHA259" s="34"/>
      <c r="NHB259" s="34"/>
      <c r="NHC259" s="34"/>
      <c r="NHD259" s="34"/>
      <c r="NHE259" s="34"/>
      <c r="NHF259" s="34"/>
      <c r="NHG259" s="34"/>
      <c r="NHH259" s="34"/>
      <c r="NHI259" s="34"/>
      <c r="NHJ259" s="34"/>
      <c r="NHK259" s="34"/>
      <c r="NHL259" s="34"/>
      <c r="NHM259" s="34"/>
      <c r="NHN259" s="34"/>
      <c r="NHO259" s="34"/>
      <c r="NHP259" s="34"/>
      <c r="NHQ259" s="34"/>
      <c r="NHR259" s="34"/>
      <c r="NHS259" s="34"/>
      <c r="NHT259" s="34"/>
      <c r="NHU259" s="34"/>
      <c r="NHV259" s="34"/>
      <c r="NHW259" s="34"/>
      <c r="NHX259" s="34"/>
      <c r="NHY259" s="34"/>
      <c r="NHZ259" s="34"/>
      <c r="NIA259" s="34"/>
      <c r="NIB259" s="34"/>
      <c r="NIC259" s="34"/>
      <c r="NID259" s="34"/>
      <c r="NIE259" s="34"/>
      <c r="NIF259" s="34"/>
      <c r="NIG259" s="34"/>
      <c r="NIH259" s="34"/>
      <c r="NII259" s="34"/>
      <c r="NIJ259" s="34"/>
      <c r="NIK259" s="34"/>
      <c r="NIL259" s="34"/>
      <c r="NIM259" s="34"/>
      <c r="NIN259" s="34"/>
      <c r="NIO259" s="34"/>
      <c r="NIP259" s="34"/>
      <c r="NIQ259" s="34"/>
      <c r="NIR259" s="34"/>
      <c r="NIS259" s="34"/>
      <c r="NIT259" s="34"/>
      <c r="NIU259" s="34"/>
      <c r="NIV259" s="34"/>
      <c r="NIW259" s="34"/>
      <c r="NIX259" s="34"/>
      <c r="NIY259" s="34"/>
      <c r="NIZ259" s="34"/>
      <c r="NJA259" s="34"/>
      <c r="NJB259" s="34"/>
      <c r="NJC259" s="34"/>
      <c r="NJD259" s="34"/>
      <c r="NJE259" s="34"/>
      <c r="NJF259" s="34"/>
      <c r="NJG259" s="34"/>
      <c r="NJH259" s="34"/>
      <c r="NJI259" s="34"/>
      <c r="NJJ259" s="34"/>
      <c r="NJK259" s="34"/>
      <c r="NJL259" s="34"/>
      <c r="NJM259" s="34"/>
      <c r="NJN259" s="34"/>
      <c r="NJO259" s="34"/>
      <c r="NJP259" s="34"/>
      <c r="NJQ259" s="34"/>
      <c r="NJR259" s="34"/>
      <c r="NJS259" s="34"/>
      <c r="NJT259" s="34"/>
      <c r="NJU259" s="34"/>
      <c r="NJV259" s="34"/>
      <c r="NJW259" s="34"/>
      <c r="NJX259" s="34"/>
      <c r="NJY259" s="34"/>
      <c r="NJZ259" s="34"/>
      <c r="NKA259" s="34"/>
      <c r="NKB259" s="34"/>
      <c r="NKC259" s="34"/>
      <c r="NKD259" s="34"/>
      <c r="NKE259" s="34"/>
      <c r="NKF259" s="34"/>
      <c r="NKG259" s="34"/>
      <c r="NKH259" s="34"/>
      <c r="NKI259" s="34"/>
      <c r="NKJ259" s="34"/>
      <c r="NKK259" s="34"/>
      <c r="NKL259" s="34"/>
      <c r="NKM259" s="34"/>
      <c r="NKN259" s="34"/>
      <c r="NKO259" s="34"/>
      <c r="NKP259" s="34"/>
      <c r="NKQ259" s="34"/>
      <c r="NKR259" s="34"/>
      <c r="NKS259" s="34"/>
      <c r="NKT259" s="34"/>
      <c r="NKU259" s="34"/>
      <c r="NKV259" s="34"/>
      <c r="NKW259" s="34"/>
      <c r="NKX259" s="34"/>
      <c r="NKY259" s="34"/>
      <c r="NKZ259" s="34"/>
      <c r="NLA259" s="34"/>
      <c r="NLB259" s="34"/>
      <c r="NLC259" s="34"/>
      <c r="NLD259" s="34"/>
      <c r="NLE259" s="34"/>
      <c r="NLF259" s="34"/>
      <c r="NLG259" s="34"/>
      <c r="NLH259" s="34"/>
      <c r="NLI259" s="34"/>
      <c r="NLJ259" s="34"/>
      <c r="NLK259" s="34"/>
      <c r="NLL259" s="34"/>
      <c r="NLM259" s="34"/>
      <c r="NLN259" s="34"/>
      <c r="NLO259" s="34"/>
      <c r="NLP259" s="34"/>
      <c r="NLQ259" s="34"/>
      <c r="NLR259" s="34"/>
      <c r="NLS259" s="34"/>
      <c r="NLT259" s="34"/>
      <c r="NLU259" s="34"/>
      <c r="NLV259" s="34"/>
      <c r="NLW259" s="34"/>
      <c r="NLX259" s="34"/>
      <c r="NLY259" s="34"/>
      <c r="NLZ259" s="34"/>
      <c r="NMA259" s="34"/>
      <c r="NMB259" s="34"/>
      <c r="NMC259" s="34"/>
      <c r="NMD259" s="34"/>
      <c r="NME259" s="34"/>
      <c r="NMF259" s="34"/>
      <c r="NMG259" s="34"/>
      <c r="NMH259" s="34"/>
      <c r="NMI259" s="34"/>
      <c r="NMJ259" s="34"/>
      <c r="NMK259" s="34"/>
      <c r="NML259" s="34"/>
      <c r="NMM259" s="34"/>
      <c r="NMN259" s="34"/>
      <c r="NMO259" s="34"/>
      <c r="NMP259" s="34"/>
      <c r="NMQ259" s="34"/>
      <c r="NMR259" s="34"/>
      <c r="NMS259" s="34"/>
      <c r="NMT259" s="34"/>
      <c r="NMU259" s="34"/>
      <c r="NMV259" s="34"/>
      <c r="NMW259" s="34"/>
      <c r="NMX259" s="34"/>
      <c r="NMY259" s="34"/>
      <c r="NMZ259" s="34"/>
      <c r="NNA259" s="34"/>
      <c r="NNB259" s="34"/>
      <c r="NNC259" s="34"/>
      <c r="NND259" s="34"/>
      <c r="NNE259" s="34"/>
      <c r="NNF259" s="34"/>
      <c r="NNG259" s="34"/>
      <c r="NNH259" s="34"/>
      <c r="NNI259" s="34"/>
      <c r="NNJ259" s="34"/>
      <c r="NNK259" s="34"/>
      <c r="NNL259" s="34"/>
      <c r="NNM259" s="34"/>
      <c r="NNN259" s="34"/>
      <c r="NNO259" s="34"/>
      <c r="NNP259" s="34"/>
      <c r="NNQ259" s="34"/>
      <c r="NNR259" s="34"/>
      <c r="NNS259" s="34"/>
      <c r="NNT259" s="34"/>
      <c r="NNU259" s="34"/>
      <c r="NNV259" s="34"/>
      <c r="NNW259" s="34"/>
      <c r="NNX259" s="34"/>
      <c r="NNY259" s="34"/>
      <c r="NNZ259" s="34"/>
      <c r="NOA259" s="34"/>
      <c r="NOB259" s="34"/>
      <c r="NOC259" s="34"/>
      <c r="NOD259" s="34"/>
      <c r="NOE259" s="34"/>
      <c r="NOF259" s="34"/>
      <c r="NOG259" s="34"/>
      <c r="NOH259" s="34"/>
      <c r="NOI259" s="34"/>
      <c r="NOJ259" s="34"/>
      <c r="NOK259" s="34"/>
      <c r="NOL259" s="34"/>
      <c r="NOM259" s="34"/>
      <c r="NON259" s="34"/>
      <c r="NOO259" s="34"/>
      <c r="NOP259" s="34"/>
      <c r="NOQ259" s="34"/>
      <c r="NOR259" s="34"/>
      <c r="NOS259" s="34"/>
      <c r="NOT259" s="34"/>
      <c r="NOU259" s="34"/>
      <c r="NOV259" s="34"/>
      <c r="NOW259" s="34"/>
      <c r="NOX259" s="34"/>
      <c r="NOY259" s="34"/>
      <c r="NOZ259" s="34"/>
      <c r="NPA259" s="34"/>
      <c r="NPB259" s="34"/>
      <c r="NPC259" s="34"/>
      <c r="NPD259" s="34"/>
      <c r="NPE259" s="34"/>
      <c r="NPF259" s="34"/>
      <c r="NPG259" s="34"/>
      <c r="NPH259" s="34"/>
      <c r="NPI259" s="34"/>
      <c r="NPJ259" s="34"/>
      <c r="NPK259" s="34"/>
      <c r="NPL259" s="34"/>
      <c r="NPM259" s="34"/>
      <c r="NPN259" s="34"/>
      <c r="NPO259" s="34"/>
      <c r="NPP259" s="34"/>
      <c r="NPQ259" s="34"/>
      <c r="NPR259" s="34"/>
      <c r="NPS259" s="34"/>
      <c r="NPT259" s="34"/>
      <c r="NPU259" s="34"/>
      <c r="NPV259" s="34"/>
      <c r="NPW259" s="34"/>
      <c r="NPX259" s="34"/>
      <c r="NPY259" s="34"/>
      <c r="NPZ259" s="34"/>
      <c r="NQA259" s="34"/>
      <c r="NQB259" s="34"/>
      <c r="NQC259" s="34"/>
      <c r="NQD259" s="34"/>
      <c r="NQE259" s="34"/>
      <c r="NQF259" s="34"/>
      <c r="NQG259" s="34"/>
      <c r="NQH259" s="34"/>
      <c r="NQI259" s="34"/>
      <c r="NQJ259" s="34"/>
      <c r="NQK259" s="34"/>
      <c r="NQL259" s="34"/>
      <c r="NQM259" s="34"/>
      <c r="NQN259" s="34"/>
      <c r="NQO259" s="34"/>
      <c r="NQP259" s="34"/>
      <c r="NQQ259" s="34"/>
      <c r="NQR259" s="34"/>
      <c r="NQS259" s="34"/>
      <c r="NQT259" s="34"/>
      <c r="NQU259" s="34"/>
      <c r="NQV259" s="34"/>
      <c r="NQW259" s="34"/>
      <c r="NQX259" s="34"/>
      <c r="NQY259" s="34"/>
      <c r="NQZ259" s="34"/>
      <c r="NRA259" s="34"/>
      <c r="NRB259" s="34"/>
      <c r="NRC259" s="34"/>
      <c r="NRD259" s="34"/>
      <c r="NRE259" s="34"/>
      <c r="NRF259" s="34"/>
      <c r="NRG259" s="34"/>
      <c r="NRH259" s="34"/>
      <c r="NRI259" s="34"/>
      <c r="NRJ259" s="34"/>
      <c r="NRK259" s="34"/>
      <c r="NRL259" s="34"/>
      <c r="NRM259" s="34"/>
      <c r="NRN259" s="34"/>
      <c r="NRO259" s="34"/>
      <c r="NRP259" s="34"/>
      <c r="NRQ259" s="34"/>
      <c r="NRR259" s="34"/>
      <c r="NRS259" s="34"/>
      <c r="NRT259" s="34"/>
      <c r="NRU259" s="34"/>
      <c r="NRV259" s="34"/>
      <c r="NRW259" s="34"/>
      <c r="NRX259" s="34"/>
      <c r="NRY259" s="34"/>
      <c r="NRZ259" s="34"/>
      <c r="NSA259" s="34"/>
      <c r="NSB259" s="34"/>
      <c r="NSC259" s="34"/>
      <c r="NSD259" s="34"/>
      <c r="NSE259" s="34"/>
      <c r="NSF259" s="34"/>
      <c r="NSG259" s="34"/>
      <c r="NSH259" s="34"/>
      <c r="NSI259" s="34"/>
      <c r="NSJ259" s="34"/>
      <c r="NSK259" s="34"/>
      <c r="NSL259" s="34"/>
      <c r="NSM259" s="34"/>
      <c r="NSN259" s="34"/>
      <c r="NSO259" s="34"/>
      <c r="NSP259" s="34"/>
      <c r="NSQ259" s="34"/>
      <c r="NSR259" s="34"/>
      <c r="NSS259" s="34"/>
      <c r="NST259" s="34"/>
      <c r="NSU259" s="34"/>
      <c r="NSV259" s="34"/>
      <c r="NSW259" s="34"/>
      <c r="NSX259" s="34"/>
      <c r="NSY259" s="34"/>
      <c r="NSZ259" s="34"/>
      <c r="NTA259" s="34"/>
      <c r="NTB259" s="34"/>
      <c r="NTC259" s="34"/>
      <c r="NTD259" s="34"/>
      <c r="NTE259" s="34"/>
      <c r="NTF259" s="34"/>
      <c r="NTG259" s="34"/>
      <c r="NTH259" s="34"/>
      <c r="NTI259" s="34"/>
      <c r="NTJ259" s="34"/>
      <c r="NTK259" s="34"/>
      <c r="NTL259" s="34"/>
      <c r="NTM259" s="34"/>
      <c r="NTN259" s="34"/>
      <c r="NTO259" s="34"/>
      <c r="NTP259" s="34"/>
      <c r="NTQ259" s="34"/>
      <c r="NTR259" s="34"/>
      <c r="NTS259" s="34"/>
      <c r="NTT259" s="34"/>
      <c r="NTU259" s="34"/>
      <c r="NTV259" s="34"/>
      <c r="NTW259" s="34"/>
      <c r="NTX259" s="34"/>
      <c r="NTY259" s="34"/>
      <c r="NTZ259" s="34"/>
      <c r="NUA259" s="34"/>
      <c r="NUB259" s="34"/>
      <c r="NUC259" s="34"/>
      <c r="NUD259" s="34"/>
      <c r="NUE259" s="34"/>
      <c r="NUF259" s="34"/>
      <c r="NUG259" s="34"/>
      <c r="NUH259" s="34"/>
      <c r="NUI259" s="34"/>
      <c r="NUJ259" s="34"/>
      <c r="NUK259" s="34"/>
      <c r="NUL259" s="34"/>
      <c r="NUM259" s="34"/>
      <c r="NUN259" s="34"/>
      <c r="NUO259" s="34"/>
      <c r="NUP259" s="34"/>
      <c r="NUQ259" s="34"/>
      <c r="NUR259" s="34"/>
      <c r="NUS259" s="34"/>
      <c r="NUT259" s="34"/>
      <c r="NUU259" s="34"/>
      <c r="NUV259" s="34"/>
      <c r="NUW259" s="34"/>
      <c r="NUX259" s="34"/>
      <c r="NUY259" s="34"/>
      <c r="NUZ259" s="34"/>
      <c r="NVA259" s="34"/>
      <c r="NVB259" s="34"/>
      <c r="NVC259" s="34"/>
      <c r="NVD259" s="34"/>
      <c r="NVE259" s="34"/>
      <c r="NVF259" s="34"/>
      <c r="NVG259" s="34"/>
      <c r="NVH259" s="34"/>
      <c r="NVI259" s="34"/>
      <c r="NVJ259" s="34"/>
      <c r="NVK259" s="34"/>
      <c r="NVL259" s="34"/>
      <c r="NVM259" s="34"/>
      <c r="NVN259" s="34"/>
      <c r="NVO259" s="34"/>
      <c r="NVP259" s="34"/>
      <c r="NVQ259" s="34"/>
      <c r="NVR259" s="34"/>
      <c r="NVS259" s="34"/>
      <c r="NVT259" s="34"/>
      <c r="NVU259" s="34"/>
      <c r="NVV259" s="34"/>
      <c r="NVW259" s="34"/>
      <c r="NVX259" s="34"/>
      <c r="NVY259" s="34"/>
      <c r="NVZ259" s="34"/>
      <c r="NWA259" s="34"/>
      <c r="NWB259" s="34"/>
      <c r="NWC259" s="34"/>
      <c r="NWD259" s="34"/>
      <c r="NWE259" s="34"/>
      <c r="NWF259" s="34"/>
      <c r="NWG259" s="34"/>
      <c r="NWH259" s="34"/>
      <c r="NWI259" s="34"/>
      <c r="NWJ259" s="34"/>
      <c r="NWK259" s="34"/>
      <c r="NWL259" s="34"/>
      <c r="NWM259" s="34"/>
      <c r="NWN259" s="34"/>
      <c r="NWO259" s="34"/>
      <c r="NWP259" s="34"/>
      <c r="NWQ259" s="34"/>
      <c r="NWR259" s="34"/>
      <c r="NWS259" s="34"/>
      <c r="NWT259" s="34"/>
      <c r="NWU259" s="34"/>
      <c r="NWV259" s="34"/>
      <c r="NWW259" s="34"/>
      <c r="NWX259" s="34"/>
      <c r="NWY259" s="34"/>
      <c r="NWZ259" s="34"/>
      <c r="NXA259" s="34"/>
      <c r="NXB259" s="34"/>
      <c r="NXC259" s="34"/>
      <c r="NXD259" s="34"/>
      <c r="NXE259" s="34"/>
      <c r="NXF259" s="34"/>
      <c r="NXG259" s="34"/>
      <c r="NXH259" s="34"/>
      <c r="NXI259" s="34"/>
      <c r="NXJ259" s="34"/>
      <c r="NXK259" s="34"/>
      <c r="NXL259" s="34"/>
      <c r="NXM259" s="34"/>
      <c r="NXN259" s="34"/>
      <c r="NXO259" s="34"/>
      <c r="NXP259" s="34"/>
      <c r="NXQ259" s="34"/>
      <c r="NXR259" s="34"/>
      <c r="NXS259" s="34"/>
      <c r="NXT259" s="34"/>
      <c r="NXU259" s="34"/>
      <c r="NXV259" s="34"/>
      <c r="NXW259" s="34"/>
      <c r="NXX259" s="34"/>
      <c r="NXY259" s="34"/>
      <c r="NXZ259" s="34"/>
      <c r="NYA259" s="34"/>
      <c r="NYB259" s="34"/>
      <c r="NYC259" s="34"/>
      <c r="NYD259" s="34"/>
      <c r="NYE259" s="34"/>
      <c r="NYF259" s="34"/>
      <c r="NYG259" s="34"/>
      <c r="NYH259" s="34"/>
      <c r="NYI259" s="34"/>
      <c r="NYJ259" s="34"/>
      <c r="NYK259" s="34"/>
      <c r="NYL259" s="34"/>
      <c r="NYM259" s="34"/>
      <c r="NYN259" s="34"/>
      <c r="NYO259" s="34"/>
      <c r="NYP259" s="34"/>
      <c r="NYQ259" s="34"/>
      <c r="NYR259" s="34"/>
      <c r="NYS259" s="34"/>
      <c r="NYT259" s="34"/>
      <c r="NYU259" s="34"/>
      <c r="NYV259" s="34"/>
      <c r="NYW259" s="34"/>
      <c r="NYX259" s="34"/>
      <c r="NYY259" s="34"/>
      <c r="NYZ259" s="34"/>
      <c r="NZA259" s="34"/>
      <c r="NZB259" s="34"/>
      <c r="NZC259" s="34"/>
      <c r="NZD259" s="34"/>
      <c r="NZE259" s="34"/>
      <c r="NZF259" s="34"/>
      <c r="NZG259" s="34"/>
      <c r="NZH259" s="34"/>
      <c r="NZI259" s="34"/>
      <c r="NZJ259" s="34"/>
      <c r="NZK259" s="34"/>
      <c r="NZL259" s="34"/>
      <c r="NZM259" s="34"/>
      <c r="NZN259" s="34"/>
      <c r="NZO259" s="34"/>
      <c r="NZP259" s="34"/>
      <c r="NZQ259" s="34"/>
      <c r="NZR259" s="34"/>
      <c r="NZS259" s="34"/>
      <c r="NZT259" s="34"/>
      <c r="NZU259" s="34"/>
      <c r="NZV259" s="34"/>
      <c r="NZW259" s="34"/>
      <c r="NZX259" s="34"/>
      <c r="NZY259" s="34"/>
      <c r="NZZ259" s="34"/>
      <c r="OAA259" s="34"/>
      <c r="OAB259" s="34"/>
      <c r="OAC259" s="34"/>
      <c r="OAD259" s="34"/>
      <c r="OAE259" s="34"/>
      <c r="OAF259" s="34"/>
      <c r="OAG259" s="34"/>
      <c r="OAH259" s="34"/>
      <c r="OAI259" s="34"/>
      <c r="OAJ259" s="34"/>
      <c r="OAK259" s="34"/>
      <c r="OAL259" s="34"/>
      <c r="OAM259" s="34"/>
      <c r="OAN259" s="34"/>
      <c r="OAO259" s="34"/>
      <c r="OAP259" s="34"/>
      <c r="OAQ259" s="34"/>
      <c r="OAR259" s="34"/>
      <c r="OAS259" s="34"/>
      <c r="OAT259" s="34"/>
      <c r="OAU259" s="34"/>
      <c r="OAV259" s="34"/>
      <c r="OAW259" s="34"/>
      <c r="OAX259" s="34"/>
      <c r="OAY259" s="34"/>
      <c r="OAZ259" s="34"/>
      <c r="OBA259" s="34"/>
      <c r="OBB259" s="34"/>
      <c r="OBC259" s="34"/>
      <c r="OBD259" s="34"/>
      <c r="OBE259" s="34"/>
      <c r="OBF259" s="34"/>
      <c r="OBG259" s="34"/>
      <c r="OBH259" s="34"/>
      <c r="OBI259" s="34"/>
      <c r="OBJ259" s="34"/>
      <c r="OBK259" s="34"/>
      <c r="OBL259" s="34"/>
      <c r="OBM259" s="34"/>
      <c r="OBN259" s="34"/>
      <c r="OBO259" s="34"/>
      <c r="OBP259" s="34"/>
      <c r="OBQ259" s="34"/>
      <c r="OBR259" s="34"/>
      <c r="OBS259" s="34"/>
      <c r="OBT259" s="34"/>
      <c r="OBU259" s="34"/>
      <c r="OBV259" s="34"/>
      <c r="OBW259" s="34"/>
      <c r="OBX259" s="34"/>
      <c r="OBY259" s="34"/>
      <c r="OBZ259" s="34"/>
      <c r="OCA259" s="34"/>
      <c r="OCB259" s="34"/>
      <c r="OCC259" s="34"/>
      <c r="OCD259" s="34"/>
      <c r="OCE259" s="34"/>
      <c r="OCF259" s="34"/>
      <c r="OCG259" s="34"/>
      <c r="OCH259" s="34"/>
      <c r="OCI259" s="34"/>
      <c r="OCJ259" s="34"/>
      <c r="OCK259" s="34"/>
      <c r="OCL259" s="34"/>
      <c r="OCM259" s="34"/>
      <c r="OCN259" s="34"/>
      <c r="OCO259" s="34"/>
      <c r="OCP259" s="34"/>
      <c r="OCQ259" s="34"/>
      <c r="OCR259" s="34"/>
      <c r="OCS259" s="34"/>
      <c r="OCT259" s="34"/>
      <c r="OCU259" s="34"/>
      <c r="OCV259" s="34"/>
      <c r="OCW259" s="34"/>
      <c r="OCX259" s="34"/>
      <c r="OCY259" s="34"/>
      <c r="OCZ259" s="34"/>
      <c r="ODA259" s="34"/>
      <c r="ODB259" s="34"/>
      <c r="ODC259" s="34"/>
      <c r="ODD259" s="34"/>
      <c r="ODE259" s="34"/>
      <c r="ODF259" s="34"/>
      <c r="ODG259" s="34"/>
      <c r="ODH259" s="34"/>
      <c r="ODI259" s="34"/>
      <c r="ODJ259" s="34"/>
      <c r="ODK259" s="34"/>
      <c r="ODL259" s="34"/>
      <c r="ODM259" s="34"/>
      <c r="ODN259" s="34"/>
      <c r="ODO259" s="34"/>
      <c r="ODP259" s="34"/>
      <c r="ODQ259" s="34"/>
      <c r="ODR259" s="34"/>
      <c r="ODS259" s="34"/>
      <c r="ODT259" s="34"/>
      <c r="ODU259" s="34"/>
      <c r="ODV259" s="34"/>
      <c r="ODW259" s="34"/>
      <c r="ODX259" s="34"/>
      <c r="ODY259" s="34"/>
      <c r="ODZ259" s="34"/>
      <c r="OEA259" s="34"/>
      <c r="OEB259" s="34"/>
      <c r="OEC259" s="34"/>
      <c r="OED259" s="34"/>
      <c r="OEE259" s="34"/>
      <c r="OEF259" s="34"/>
      <c r="OEG259" s="34"/>
      <c r="OEH259" s="34"/>
      <c r="OEI259" s="34"/>
      <c r="OEJ259" s="34"/>
      <c r="OEK259" s="34"/>
      <c r="OEL259" s="34"/>
      <c r="OEM259" s="34"/>
      <c r="OEN259" s="34"/>
      <c r="OEO259" s="34"/>
      <c r="OEP259" s="34"/>
      <c r="OEQ259" s="34"/>
      <c r="OER259" s="34"/>
      <c r="OES259" s="34"/>
      <c r="OET259" s="34"/>
      <c r="OEU259" s="34"/>
      <c r="OEV259" s="34"/>
      <c r="OEW259" s="34"/>
      <c r="OEX259" s="34"/>
      <c r="OEY259" s="34"/>
      <c r="OEZ259" s="34"/>
      <c r="OFA259" s="34"/>
      <c r="OFB259" s="34"/>
      <c r="OFC259" s="34"/>
      <c r="OFD259" s="34"/>
      <c r="OFE259" s="34"/>
      <c r="OFF259" s="34"/>
      <c r="OFG259" s="34"/>
      <c r="OFH259" s="34"/>
      <c r="OFI259" s="34"/>
      <c r="OFJ259" s="34"/>
      <c r="OFK259" s="34"/>
      <c r="OFL259" s="34"/>
      <c r="OFM259" s="34"/>
      <c r="OFN259" s="34"/>
      <c r="OFO259" s="34"/>
      <c r="OFP259" s="34"/>
      <c r="OFQ259" s="34"/>
      <c r="OFR259" s="34"/>
      <c r="OFS259" s="34"/>
      <c r="OFT259" s="34"/>
      <c r="OFU259" s="34"/>
      <c r="OFV259" s="34"/>
      <c r="OFW259" s="34"/>
      <c r="OFX259" s="34"/>
      <c r="OFY259" s="34"/>
      <c r="OFZ259" s="34"/>
      <c r="OGA259" s="34"/>
      <c r="OGB259" s="34"/>
      <c r="OGC259" s="34"/>
      <c r="OGD259" s="34"/>
      <c r="OGE259" s="34"/>
      <c r="OGF259" s="34"/>
      <c r="OGG259" s="34"/>
      <c r="OGH259" s="34"/>
      <c r="OGI259" s="34"/>
      <c r="OGJ259" s="34"/>
      <c r="OGK259" s="34"/>
      <c r="OGL259" s="34"/>
      <c r="OGM259" s="34"/>
      <c r="OGN259" s="34"/>
      <c r="OGO259" s="34"/>
      <c r="OGP259" s="34"/>
      <c r="OGQ259" s="34"/>
      <c r="OGR259" s="34"/>
      <c r="OGS259" s="34"/>
      <c r="OGT259" s="34"/>
      <c r="OGU259" s="34"/>
      <c r="OGV259" s="34"/>
      <c r="OGW259" s="34"/>
      <c r="OGX259" s="34"/>
      <c r="OGY259" s="34"/>
      <c r="OGZ259" s="34"/>
      <c r="OHA259" s="34"/>
      <c r="OHB259" s="34"/>
      <c r="OHC259" s="34"/>
      <c r="OHD259" s="34"/>
      <c r="OHE259" s="34"/>
      <c r="OHF259" s="34"/>
      <c r="OHG259" s="34"/>
      <c r="OHH259" s="34"/>
      <c r="OHI259" s="34"/>
      <c r="OHJ259" s="34"/>
      <c r="OHK259" s="34"/>
      <c r="OHL259" s="34"/>
      <c r="OHM259" s="34"/>
      <c r="OHN259" s="34"/>
      <c r="OHO259" s="34"/>
      <c r="OHP259" s="34"/>
      <c r="OHQ259" s="34"/>
      <c r="OHR259" s="34"/>
      <c r="OHS259" s="34"/>
      <c r="OHT259" s="34"/>
      <c r="OHU259" s="34"/>
      <c r="OHV259" s="34"/>
      <c r="OHW259" s="34"/>
      <c r="OHX259" s="34"/>
      <c r="OHY259" s="34"/>
      <c r="OHZ259" s="34"/>
      <c r="OIA259" s="34"/>
      <c r="OIB259" s="34"/>
      <c r="OIC259" s="34"/>
      <c r="OID259" s="34"/>
      <c r="OIE259" s="34"/>
      <c r="OIF259" s="34"/>
      <c r="OIG259" s="34"/>
      <c r="OIH259" s="34"/>
      <c r="OII259" s="34"/>
      <c r="OIJ259" s="34"/>
      <c r="OIK259" s="34"/>
      <c r="OIL259" s="34"/>
      <c r="OIM259" s="34"/>
      <c r="OIN259" s="34"/>
      <c r="OIO259" s="34"/>
      <c r="OIP259" s="34"/>
      <c r="OIQ259" s="34"/>
      <c r="OIR259" s="34"/>
      <c r="OIS259" s="34"/>
      <c r="OIT259" s="34"/>
      <c r="OIU259" s="34"/>
      <c r="OIV259" s="34"/>
      <c r="OIW259" s="34"/>
      <c r="OIX259" s="34"/>
      <c r="OIY259" s="34"/>
      <c r="OIZ259" s="34"/>
      <c r="OJA259" s="34"/>
      <c r="OJB259" s="34"/>
      <c r="OJC259" s="34"/>
      <c r="OJD259" s="34"/>
      <c r="OJE259" s="34"/>
      <c r="OJF259" s="34"/>
      <c r="OJG259" s="34"/>
      <c r="OJH259" s="34"/>
      <c r="OJI259" s="34"/>
      <c r="OJJ259" s="34"/>
      <c r="OJK259" s="34"/>
      <c r="OJL259" s="34"/>
      <c r="OJM259" s="34"/>
      <c r="OJN259" s="34"/>
      <c r="OJO259" s="34"/>
      <c r="OJP259" s="34"/>
      <c r="OJQ259" s="34"/>
      <c r="OJR259" s="34"/>
      <c r="OJS259" s="34"/>
      <c r="OJT259" s="34"/>
      <c r="OJU259" s="34"/>
      <c r="OJV259" s="34"/>
      <c r="OJW259" s="34"/>
      <c r="OJX259" s="34"/>
      <c r="OJY259" s="34"/>
      <c r="OJZ259" s="34"/>
      <c r="OKA259" s="34"/>
      <c r="OKB259" s="34"/>
      <c r="OKC259" s="34"/>
      <c r="OKD259" s="34"/>
      <c r="OKE259" s="34"/>
      <c r="OKF259" s="34"/>
      <c r="OKG259" s="34"/>
      <c r="OKH259" s="34"/>
      <c r="OKI259" s="34"/>
      <c r="OKJ259" s="34"/>
      <c r="OKK259" s="34"/>
      <c r="OKL259" s="34"/>
      <c r="OKM259" s="34"/>
      <c r="OKN259" s="34"/>
      <c r="OKO259" s="34"/>
      <c r="OKP259" s="34"/>
      <c r="OKQ259" s="34"/>
      <c r="OKR259" s="34"/>
      <c r="OKS259" s="34"/>
      <c r="OKT259" s="34"/>
      <c r="OKU259" s="34"/>
      <c r="OKV259" s="34"/>
      <c r="OKW259" s="34"/>
      <c r="OKX259" s="34"/>
      <c r="OKY259" s="34"/>
      <c r="OKZ259" s="34"/>
      <c r="OLA259" s="34"/>
      <c r="OLB259" s="34"/>
      <c r="OLC259" s="34"/>
      <c r="OLD259" s="34"/>
      <c r="OLE259" s="34"/>
      <c r="OLF259" s="34"/>
      <c r="OLG259" s="34"/>
      <c r="OLH259" s="34"/>
      <c r="OLI259" s="34"/>
      <c r="OLJ259" s="34"/>
      <c r="OLK259" s="34"/>
      <c r="OLL259" s="34"/>
      <c r="OLM259" s="34"/>
      <c r="OLN259" s="34"/>
      <c r="OLO259" s="34"/>
      <c r="OLP259" s="34"/>
      <c r="OLQ259" s="34"/>
      <c r="OLR259" s="34"/>
      <c r="OLS259" s="34"/>
      <c r="OLT259" s="34"/>
      <c r="OLU259" s="34"/>
      <c r="OLV259" s="34"/>
      <c r="OLW259" s="34"/>
      <c r="OLX259" s="34"/>
      <c r="OLY259" s="34"/>
      <c r="OLZ259" s="34"/>
      <c r="OMA259" s="34"/>
      <c r="OMB259" s="34"/>
      <c r="OMC259" s="34"/>
      <c r="OMD259" s="34"/>
      <c r="OME259" s="34"/>
      <c r="OMF259" s="34"/>
      <c r="OMG259" s="34"/>
      <c r="OMH259" s="34"/>
      <c r="OMI259" s="34"/>
      <c r="OMJ259" s="34"/>
      <c r="OMK259" s="34"/>
      <c r="OML259" s="34"/>
      <c r="OMM259" s="34"/>
      <c r="OMN259" s="34"/>
      <c r="OMO259" s="34"/>
      <c r="OMP259" s="34"/>
      <c r="OMQ259" s="34"/>
      <c r="OMR259" s="34"/>
      <c r="OMS259" s="34"/>
      <c r="OMT259" s="34"/>
      <c r="OMU259" s="34"/>
      <c r="OMV259" s="34"/>
      <c r="OMW259" s="34"/>
      <c r="OMX259" s="34"/>
      <c r="OMY259" s="34"/>
      <c r="OMZ259" s="34"/>
      <c r="ONA259" s="34"/>
      <c r="ONB259" s="34"/>
      <c r="ONC259" s="34"/>
      <c r="OND259" s="34"/>
      <c r="ONE259" s="34"/>
      <c r="ONF259" s="34"/>
      <c r="ONG259" s="34"/>
      <c r="ONH259" s="34"/>
      <c r="ONI259" s="34"/>
      <c r="ONJ259" s="34"/>
      <c r="ONK259" s="34"/>
      <c r="ONL259" s="34"/>
      <c r="ONM259" s="34"/>
      <c r="ONN259" s="34"/>
      <c r="ONO259" s="34"/>
      <c r="ONP259" s="34"/>
      <c r="ONQ259" s="34"/>
      <c r="ONR259" s="34"/>
      <c r="ONS259" s="34"/>
      <c r="ONT259" s="34"/>
      <c r="ONU259" s="34"/>
      <c r="ONV259" s="34"/>
      <c r="ONW259" s="34"/>
      <c r="ONX259" s="34"/>
      <c r="ONY259" s="34"/>
      <c r="ONZ259" s="34"/>
      <c r="OOA259" s="34"/>
      <c r="OOB259" s="34"/>
      <c r="OOC259" s="34"/>
      <c r="OOD259" s="34"/>
      <c r="OOE259" s="34"/>
      <c r="OOF259" s="34"/>
      <c r="OOG259" s="34"/>
      <c r="OOH259" s="34"/>
      <c r="OOI259" s="34"/>
      <c r="OOJ259" s="34"/>
      <c r="OOK259" s="34"/>
      <c r="OOL259" s="34"/>
      <c r="OOM259" s="34"/>
      <c r="OON259" s="34"/>
      <c r="OOO259" s="34"/>
      <c r="OOP259" s="34"/>
      <c r="OOQ259" s="34"/>
      <c r="OOR259" s="34"/>
      <c r="OOS259" s="34"/>
      <c r="OOT259" s="34"/>
      <c r="OOU259" s="34"/>
      <c r="OOV259" s="34"/>
      <c r="OOW259" s="34"/>
      <c r="OOX259" s="34"/>
      <c r="OOY259" s="34"/>
      <c r="OOZ259" s="34"/>
      <c r="OPA259" s="34"/>
      <c r="OPB259" s="34"/>
      <c r="OPC259" s="34"/>
      <c r="OPD259" s="34"/>
      <c r="OPE259" s="34"/>
      <c r="OPF259" s="34"/>
      <c r="OPG259" s="34"/>
      <c r="OPH259" s="34"/>
      <c r="OPI259" s="34"/>
      <c r="OPJ259" s="34"/>
      <c r="OPK259" s="34"/>
      <c r="OPL259" s="34"/>
      <c r="OPM259" s="34"/>
      <c r="OPN259" s="34"/>
      <c r="OPO259" s="34"/>
      <c r="OPP259" s="34"/>
      <c r="OPQ259" s="34"/>
      <c r="OPR259" s="34"/>
      <c r="OPS259" s="34"/>
      <c r="OPT259" s="34"/>
      <c r="OPU259" s="34"/>
      <c r="OPV259" s="34"/>
      <c r="OPW259" s="34"/>
      <c r="OPX259" s="34"/>
      <c r="OPY259" s="34"/>
      <c r="OPZ259" s="34"/>
      <c r="OQA259" s="34"/>
      <c r="OQB259" s="34"/>
      <c r="OQC259" s="34"/>
      <c r="OQD259" s="34"/>
      <c r="OQE259" s="34"/>
      <c r="OQF259" s="34"/>
      <c r="OQG259" s="34"/>
      <c r="OQH259" s="34"/>
      <c r="OQI259" s="34"/>
      <c r="OQJ259" s="34"/>
      <c r="OQK259" s="34"/>
      <c r="OQL259" s="34"/>
      <c r="OQM259" s="34"/>
      <c r="OQN259" s="34"/>
      <c r="OQO259" s="34"/>
      <c r="OQP259" s="34"/>
      <c r="OQQ259" s="34"/>
      <c r="OQR259" s="34"/>
      <c r="OQS259" s="34"/>
      <c r="OQT259" s="34"/>
      <c r="OQU259" s="34"/>
      <c r="OQV259" s="34"/>
      <c r="OQW259" s="34"/>
      <c r="OQX259" s="34"/>
      <c r="OQY259" s="34"/>
      <c r="OQZ259" s="34"/>
      <c r="ORA259" s="34"/>
      <c r="ORB259" s="34"/>
      <c r="ORC259" s="34"/>
      <c r="ORD259" s="34"/>
      <c r="ORE259" s="34"/>
      <c r="ORF259" s="34"/>
      <c r="ORG259" s="34"/>
      <c r="ORH259" s="34"/>
      <c r="ORI259" s="34"/>
      <c r="ORJ259" s="34"/>
      <c r="ORK259" s="34"/>
      <c r="ORL259" s="34"/>
      <c r="ORM259" s="34"/>
      <c r="ORN259" s="34"/>
      <c r="ORO259" s="34"/>
      <c r="ORP259" s="34"/>
      <c r="ORQ259" s="34"/>
      <c r="ORR259" s="34"/>
      <c r="ORS259" s="34"/>
      <c r="ORT259" s="34"/>
      <c r="ORU259" s="34"/>
      <c r="ORV259" s="34"/>
      <c r="ORW259" s="34"/>
      <c r="ORX259" s="34"/>
      <c r="ORY259" s="34"/>
      <c r="ORZ259" s="34"/>
      <c r="OSA259" s="34"/>
      <c r="OSB259" s="34"/>
      <c r="OSC259" s="34"/>
      <c r="OSD259" s="34"/>
      <c r="OSE259" s="34"/>
      <c r="OSF259" s="34"/>
      <c r="OSG259" s="34"/>
      <c r="OSH259" s="34"/>
      <c r="OSI259" s="34"/>
      <c r="OSJ259" s="34"/>
      <c r="OSK259" s="34"/>
      <c r="OSL259" s="34"/>
      <c r="OSM259" s="34"/>
      <c r="OSN259" s="34"/>
      <c r="OSO259" s="34"/>
      <c r="OSP259" s="34"/>
      <c r="OSQ259" s="34"/>
      <c r="OSR259" s="34"/>
      <c r="OSS259" s="34"/>
      <c r="OST259" s="34"/>
      <c r="OSU259" s="34"/>
      <c r="OSV259" s="34"/>
      <c r="OSW259" s="34"/>
      <c r="OSX259" s="34"/>
      <c r="OSY259" s="34"/>
      <c r="OSZ259" s="34"/>
      <c r="OTA259" s="34"/>
      <c r="OTB259" s="34"/>
      <c r="OTC259" s="34"/>
      <c r="OTD259" s="34"/>
      <c r="OTE259" s="34"/>
      <c r="OTF259" s="34"/>
      <c r="OTG259" s="34"/>
      <c r="OTH259" s="34"/>
      <c r="OTI259" s="34"/>
      <c r="OTJ259" s="34"/>
      <c r="OTK259" s="34"/>
      <c r="OTL259" s="34"/>
      <c r="OTM259" s="34"/>
      <c r="OTN259" s="34"/>
      <c r="OTO259" s="34"/>
      <c r="OTP259" s="34"/>
      <c r="OTQ259" s="34"/>
      <c r="OTR259" s="34"/>
      <c r="OTS259" s="34"/>
      <c r="OTT259" s="34"/>
      <c r="OTU259" s="34"/>
      <c r="OTV259" s="34"/>
      <c r="OTW259" s="34"/>
      <c r="OTX259" s="34"/>
      <c r="OTY259" s="34"/>
      <c r="OTZ259" s="34"/>
      <c r="OUA259" s="34"/>
      <c r="OUB259" s="34"/>
      <c r="OUC259" s="34"/>
      <c r="OUD259" s="34"/>
      <c r="OUE259" s="34"/>
      <c r="OUF259" s="34"/>
      <c r="OUG259" s="34"/>
      <c r="OUH259" s="34"/>
      <c r="OUI259" s="34"/>
      <c r="OUJ259" s="34"/>
      <c r="OUK259" s="34"/>
      <c r="OUL259" s="34"/>
      <c r="OUM259" s="34"/>
      <c r="OUN259" s="34"/>
      <c r="OUO259" s="34"/>
      <c r="OUP259" s="34"/>
      <c r="OUQ259" s="34"/>
      <c r="OUR259" s="34"/>
      <c r="OUS259" s="34"/>
      <c r="OUT259" s="34"/>
      <c r="OUU259" s="34"/>
      <c r="OUV259" s="34"/>
      <c r="OUW259" s="34"/>
      <c r="OUX259" s="34"/>
      <c r="OUY259" s="34"/>
      <c r="OUZ259" s="34"/>
      <c r="OVA259" s="34"/>
      <c r="OVB259" s="34"/>
      <c r="OVC259" s="34"/>
      <c r="OVD259" s="34"/>
      <c r="OVE259" s="34"/>
      <c r="OVF259" s="34"/>
      <c r="OVG259" s="34"/>
      <c r="OVH259" s="34"/>
      <c r="OVI259" s="34"/>
      <c r="OVJ259" s="34"/>
      <c r="OVK259" s="34"/>
      <c r="OVL259" s="34"/>
      <c r="OVM259" s="34"/>
      <c r="OVN259" s="34"/>
      <c r="OVO259" s="34"/>
      <c r="OVP259" s="34"/>
      <c r="OVQ259" s="34"/>
      <c r="OVR259" s="34"/>
      <c r="OVS259" s="34"/>
      <c r="OVT259" s="34"/>
      <c r="OVU259" s="34"/>
      <c r="OVV259" s="34"/>
      <c r="OVW259" s="34"/>
      <c r="OVX259" s="34"/>
      <c r="OVY259" s="34"/>
      <c r="OVZ259" s="34"/>
      <c r="OWA259" s="34"/>
      <c r="OWB259" s="34"/>
      <c r="OWC259" s="34"/>
      <c r="OWD259" s="34"/>
      <c r="OWE259" s="34"/>
      <c r="OWF259" s="34"/>
      <c r="OWG259" s="34"/>
      <c r="OWH259" s="34"/>
      <c r="OWI259" s="34"/>
      <c r="OWJ259" s="34"/>
      <c r="OWK259" s="34"/>
      <c r="OWL259" s="34"/>
      <c r="OWM259" s="34"/>
      <c r="OWN259" s="34"/>
      <c r="OWO259" s="34"/>
      <c r="OWP259" s="34"/>
      <c r="OWQ259" s="34"/>
      <c r="OWR259" s="34"/>
      <c r="OWS259" s="34"/>
      <c r="OWT259" s="34"/>
      <c r="OWU259" s="34"/>
      <c r="OWV259" s="34"/>
      <c r="OWW259" s="34"/>
      <c r="OWX259" s="34"/>
      <c r="OWY259" s="34"/>
      <c r="OWZ259" s="34"/>
      <c r="OXA259" s="34"/>
      <c r="OXB259" s="34"/>
      <c r="OXC259" s="34"/>
      <c r="OXD259" s="34"/>
      <c r="OXE259" s="34"/>
      <c r="OXF259" s="34"/>
      <c r="OXG259" s="34"/>
      <c r="OXH259" s="34"/>
      <c r="OXI259" s="34"/>
      <c r="OXJ259" s="34"/>
      <c r="OXK259" s="34"/>
      <c r="OXL259" s="34"/>
      <c r="OXM259" s="34"/>
      <c r="OXN259" s="34"/>
      <c r="OXO259" s="34"/>
      <c r="OXP259" s="34"/>
      <c r="OXQ259" s="34"/>
      <c r="OXR259" s="34"/>
      <c r="OXS259" s="34"/>
      <c r="OXT259" s="34"/>
      <c r="OXU259" s="34"/>
      <c r="OXV259" s="34"/>
      <c r="OXW259" s="34"/>
      <c r="OXX259" s="34"/>
      <c r="OXY259" s="34"/>
      <c r="OXZ259" s="34"/>
      <c r="OYA259" s="34"/>
      <c r="OYB259" s="34"/>
      <c r="OYC259" s="34"/>
      <c r="OYD259" s="34"/>
      <c r="OYE259" s="34"/>
      <c r="OYF259" s="34"/>
      <c r="OYG259" s="34"/>
      <c r="OYH259" s="34"/>
      <c r="OYI259" s="34"/>
      <c r="OYJ259" s="34"/>
      <c r="OYK259" s="34"/>
      <c r="OYL259" s="34"/>
      <c r="OYM259" s="34"/>
      <c r="OYN259" s="34"/>
      <c r="OYO259" s="34"/>
      <c r="OYP259" s="34"/>
      <c r="OYQ259" s="34"/>
      <c r="OYR259" s="34"/>
      <c r="OYS259" s="34"/>
      <c r="OYT259" s="34"/>
      <c r="OYU259" s="34"/>
      <c r="OYV259" s="34"/>
      <c r="OYW259" s="34"/>
      <c r="OYX259" s="34"/>
      <c r="OYY259" s="34"/>
      <c r="OYZ259" s="34"/>
      <c r="OZA259" s="34"/>
      <c r="OZB259" s="34"/>
      <c r="OZC259" s="34"/>
      <c r="OZD259" s="34"/>
      <c r="OZE259" s="34"/>
      <c r="OZF259" s="34"/>
      <c r="OZG259" s="34"/>
      <c r="OZH259" s="34"/>
      <c r="OZI259" s="34"/>
      <c r="OZJ259" s="34"/>
      <c r="OZK259" s="34"/>
      <c r="OZL259" s="34"/>
      <c r="OZM259" s="34"/>
      <c r="OZN259" s="34"/>
      <c r="OZO259" s="34"/>
      <c r="OZP259" s="34"/>
      <c r="OZQ259" s="34"/>
      <c r="OZR259" s="34"/>
      <c r="OZS259" s="34"/>
      <c r="OZT259" s="34"/>
      <c r="OZU259" s="34"/>
      <c r="OZV259" s="34"/>
      <c r="OZW259" s="34"/>
      <c r="OZX259" s="34"/>
      <c r="OZY259" s="34"/>
      <c r="OZZ259" s="34"/>
      <c r="PAA259" s="34"/>
      <c r="PAB259" s="34"/>
      <c r="PAC259" s="34"/>
      <c r="PAD259" s="34"/>
      <c r="PAE259" s="34"/>
      <c r="PAF259" s="34"/>
      <c r="PAG259" s="34"/>
      <c r="PAH259" s="34"/>
      <c r="PAI259" s="34"/>
      <c r="PAJ259" s="34"/>
      <c r="PAK259" s="34"/>
      <c r="PAL259" s="34"/>
      <c r="PAM259" s="34"/>
      <c r="PAN259" s="34"/>
      <c r="PAO259" s="34"/>
      <c r="PAP259" s="34"/>
      <c r="PAQ259" s="34"/>
      <c r="PAR259" s="34"/>
      <c r="PAS259" s="34"/>
      <c r="PAT259" s="34"/>
      <c r="PAU259" s="34"/>
      <c r="PAV259" s="34"/>
      <c r="PAW259" s="34"/>
      <c r="PAX259" s="34"/>
      <c r="PAY259" s="34"/>
      <c r="PAZ259" s="34"/>
      <c r="PBA259" s="34"/>
      <c r="PBB259" s="34"/>
      <c r="PBC259" s="34"/>
      <c r="PBD259" s="34"/>
      <c r="PBE259" s="34"/>
      <c r="PBF259" s="34"/>
      <c r="PBG259" s="34"/>
      <c r="PBH259" s="34"/>
      <c r="PBI259" s="34"/>
      <c r="PBJ259" s="34"/>
      <c r="PBK259" s="34"/>
      <c r="PBL259" s="34"/>
      <c r="PBM259" s="34"/>
      <c r="PBN259" s="34"/>
      <c r="PBO259" s="34"/>
      <c r="PBP259" s="34"/>
      <c r="PBQ259" s="34"/>
      <c r="PBR259" s="34"/>
      <c r="PBS259" s="34"/>
      <c r="PBT259" s="34"/>
      <c r="PBU259" s="34"/>
      <c r="PBV259" s="34"/>
      <c r="PBW259" s="34"/>
      <c r="PBX259" s="34"/>
      <c r="PBY259" s="34"/>
      <c r="PBZ259" s="34"/>
      <c r="PCA259" s="34"/>
      <c r="PCB259" s="34"/>
      <c r="PCC259" s="34"/>
      <c r="PCD259" s="34"/>
      <c r="PCE259" s="34"/>
      <c r="PCF259" s="34"/>
      <c r="PCG259" s="34"/>
      <c r="PCH259" s="34"/>
      <c r="PCI259" s="34"/>
      <c r="PCJ259" s="34"/>
      <c r="PCK259" s="34"/>
      <c r="PCL259" s="34"/>
      <c r="PCM259" s="34"/>
      <c r="PCN259" s="34"/>
      <c r="PCO259" s="34"/>
      <c r="PCP259" s="34"/>
      <c r="PCQ259" s="34"/>
      <c r="PCR259" s="34"/>
      <c r="PCS259" s="34"/>
      <c r="PCT259" s="34"/>
      <c r="PCU259" s="34"/>
      <c r="PCV259" s="34"/>
      <c r="PCW259" s="34"/>
      <c r="PCX259" s="34"/>
      <c r="PCY259" s="34"/>
      <c r="PCZ259" s="34"/>
      <c r="PDA259" s="34"/>
      <c r="PDB259" s="34"/>
      <c r="PDC259" s="34"/>
      <c r="PDD259" s="34"/>
      <c r="PDE259" s="34"/>
      <c r="PDF259" s="34"/>
      <c r="PDG259" s="34"/>
      <c r="PDH259" s="34"/>
      <c r="PDI259" s="34"/>
      <c r="PDJ259" s="34"/>
      <c r="PDK259" s="34"/>
      <c r="PDL259" s="34"/>
      <c r="PDM259" s="34"/>
      <c r="PDN259" s="34"/>
      <c r="PDO259" s="34"/>
      <c r="PDP259" s="34"/>
      <c r="PDQ259" s="34"/>
      <c r="PDR259" s="34"/>
      <c r="PDS259" s="34"/>
      <c r="PDT259" s="34"/>
      <c r="PDU259" s="34"/>
      <c r="PDV259" s="34"/>
      <c r="PDW259" s="34"/>
      <c r="PDX259" s="34"/>
      <c r="PDY259" s="34"/>
      <c r="PDZ259" s="34"/>
      <c r="PEA259" s="34"/>
      <c r="PEB259" s="34"/>
      <c r="PEC259" s="34"/>
      <c r="PED259" s="34"/>
      <c r="PEE259" s="34"/>
      <c r="PEF259" s="34"/>
      <c r="PEG259" s="34"/>
      <c r="PEH259" s="34"/>
      <c r="PEI259" s="34"/>
      <c r="PEJ259" s="34"/>
      <c r="PEK259" s="34"/>
      <c r="PEL259" s="34"/>
      <c r="PEM259" s="34"/>
      <c r="PEN259" s="34"/>
      <c r="PEO259" s="34"/>
      <c r="PEP259" s="34"/>
      <c r="PEQ259" s="34"/>
      <c r="PER259" s="34"/>
      <c r="PES259" s="34"/>
      <c r="PET259" s="34"/>
      <c r="PEU259" s="34"/>
      <c r="PEV259" s="34"/>
      <c r="PEW259" s="34"/>
      <c r="PEX259" s="34"/>
      <c r="PEY259" s="34"/>
      <c r="PEZ259" s="34"/>
      <c r="PFA259" s="34"/>
      <c r="PFB259" s="34"/>
      <c r="PFC259" s="34"/>
      <c r="PFD259" s="34"/>
      <c r="PFE259" s="34"/>
      <c r="PFF259" s="34"/>
      <c r="PFG259" s="34"/>
      <c r="PFH259" s="34"/>
      <c r="PFI259" s="34"/>
      <c r="PFJ259" s="34"/>
      <c r="PFK259" s="34"/>
      <c r="PFL259" s="34"/>
      <c r="PFM259" s="34"/>
      <c r="PFN259" s="34"/>
      <c r="PFO259" s="34"/>
      <c r="PFP259" s="34"/>
      <c r="PFQ259" s="34"/>
      <c r="PFR259" s="34"/>
      <c r="PFS259" s="34"/>
      <c r="PFT259" s="34"/>
      <c r="PFU259" s="34"/>
      <c r="PFV259" s="34"/>
      <c r="PFW259" s="34"/>
      <c r="PFX259" s="34"/>
      <c r="PFY259" s="34"/>
      <c r="PFZ259" s="34"/>
      <c r="PGA259" s="34"/>
      <c r="PGB259" s="34"/>
      <c r="PGC259" s="34"/>
      <c r="PGD259" s="34"/>
      <c r="PGE259" s="34"/>
      <c r="PGF259" s="34"/>
      <c r="PGG259" s="34"/>
      <c r="PGH259" s="34"/>
      <c r="PGI259" s="34"/>
      <c r="PGJ259" s="34"/>
      <c r="PGK259" s="34"/>
      <c r="PGL259" s="34"/>
      <c r="PGM259" s="34"/>
      <c r="PGN259" s="34"/>
      <c r="PGO259" s="34"/>
      <c r="PGP259" s="34"/>
      <c r="PGQ259" s="34"/>
      <c r="PGR259" s="34"/>
      <c r="PGS259" s="34"/>
      <c r="PGT259" s="34"/>
      <c r="PGU259" s="34"/>
      <c r="PGV259" s="34"/>
      <c r="PGW259" s="34"/>
      <c r="PGX259" s="34"/>
      <c r="PGY259" s="34"/>
      <c r="PGZ259" s="34"/>
      <c r="PHA259" s="34"/>
      <c r="PHB259" s="34"/>
      <c r="PHC259" s="34"/>
      <c r="PHD259" s="34"/>
      <c r="PHE259" s="34"/>
      <c r="PHF259" s="34"/>
      <c r="PHG259" s="34"/>
      <c r="PHH259" s="34"/>
      <c r="PHI259" s="34"/>
      <c r="PHJ259" s="34"/>
      <c r="PHK259" s="34"/>
      <c r="PHL259" s="34"/>
      <c r="PHM259" s="34"/>
      <c r="PHN259" s="34"/>
      <c r="PHO259" s="34"/>
      <c r="PHP259" s="34"/>
      <c r="PHQ259" s="34"/>
      <c r="PHR259" s="34"/>
      <c r="PHS259" s="34"/>
      <c r="PHT259" s="34"/>
      <c r="PHU259" s="34"/>
      <c r="PHV259" s="34"/>
      <c r="PHW259" s="34"/>
      <c r="PHX259" s="34"/>
      <c r="PHY259" s="34"/>
      <c r="PHZ259" s="34"/>
      <c r="PIA259" s="34"/>
      <c r="PIB259" s="34"/>
      <c r="PIC259" s="34"/>
      <c r="PID259" s="34"/>
      <c r="PIE259" s="34"/>
      <c r="PIF259" s="34"/>
      <c r="PIG259" s="34"/>
      <c r="PIH259" s="34"/>
      <c r="PII259" s="34"/>
      <c r="PIJ259" s="34"/>
      <c r="PIK259" s="34"/>
      <c r="PIL259" s="34"/>
      <c r="PIM259" s="34"/>
      <c r="PIN259" s="34"/>
      <c r="PIO259" s="34"/>
      <c r="PIP259" s="34"/>
      <c r="PIQ259" s="34"/>
      <c r="PIR259" s="34"/>
      <c r="PIS259" s="34"/>
      <c r="PIT259" s="34"/>
      <c r="PIU259" s="34"/>
      <c r="PIV259" s="34"/>
      <c r="PIW259" s="34"/>
      <c r="PIX259" s="34"/>
      <c r="PIY259" s="34"/>
      <c r="PIZ259" s="34"/>
      <c r="PJA259" s="34"/>
      <c r="PJB259" s="34"/>
      <c r="PJC259" s="34"/>
      <c r="PJD259" s="34"/>
      <c r="PJE259" s="34"/>
      <c r="PJF259" s="34"/>
      <c r="PJG259" s="34"/>
      <c r="PJH259" s="34"/>
      <c r="PJI259" s="34"/>
      <c r="PJJ259" s="34"/>
      <c r="PJK259" s="34"/>
      <c r="PJL259" s="34"/>
      <c r="PJM259" s="34"/>
      <c r="PJN259" s="34"/>
      <c r="PJO259" s="34"/>
      <c r="PJP259" s="34"/>
      <c r="PJQ259" s="34"/>
      <c r="PJR259" s="34"/>
      <c r="PJS259" s="34"/>
      <c r="PJT259" s="34"/>
      <c r="PJU259" s="34"/>
      <c r="PJV259" s="34"/>
      <c r="PJW259" s="34"/>
      <c r="PJX259" s="34"/>
      <c r="PJY259" s="34"/>
      <c r="PJZ259" s="34"/>
      <c r="PKA259" s="34"/>
      <c r="PKB259" s="34"/>
      <c r="PKC259" s="34"/>
      <c r="PKD259" s="34"/>
      <c r="PKE259" s="34"/>
      <c r="PKF259" s="34"/>
      <c r="PKG259" s="34"/>
      <c r="PKH259" s="34"/>
      <c r="PKI259" s="34"/>
      <c r="PKJ259" s="34"/>
      <c r="PKK259" s="34"/>
      <c r="PKL259" s="34"/>
      <c r="PKM259" s="34"/>
      <c r="PKN259" s="34"/>
      <c r="PKO259" s="34"/>
      <c r="PKP259" s="34"/>
      <c r="PKQ259" s="34"/>
      <c r="PKR259" s="34"/>
      <c r="PKS259" s="34"/>
      <c r="PKT259" s="34"/>
      <c r="PKU259" s="34"/>
      <c r="PKV259" s="34"/>
      <c r="PKW259" s="34"/>
      <c r="PKX259" s="34"/>
      <c r="PKY259" s="34"/>
      <c r="PKZ259" s="34"/>
      <c r="PLA259" s="34"/>
      <c r="PLB259" s="34"/>
      <c r="PLC259" s="34"/>
      <c r="PLD259" s="34"/>
      <c r="PLE259" s="34"/>
      <c r="PLF259" s="34"/>
      <c r="PLG259" s="34"/>
      <c r="PLH259" s="34"/>
      <c r="PLI259" s="34"/>
      <c r="PLJ259" s="34"/>
      <c r="PLK259" s="34"/>
      <c r="PLL259" s="34"/>
      <c r="PLM259" s="34"/>
      <c r="PLN259" s="34"/>
      <c r="PLO259" s="34"/>
      <c r="PLP259" s="34"/>
      <c r="PLQ259" s="34"/>
      <c r="PLR259" s="34"/>
      <c r="PLS259" s="34"/>
      <c r="PLT259" s="34"/>
      <c r="PLU259" s="34"/>
      <c r="PLV259" s="34"/>
      <c r="PLW259" s="34"/>
      <c r="PLX259" s="34"/>
      <c r="PLY259" s="34"/>
      <c r="PLZ259" s="34"/>
      <c r="PMA259" s="34"/>
      <c r="PMB259" s="34"/>
      <c r="PMC259" s="34"/>
      <c r="PMD259" s="34"/>
      <c r="PME259" s="34"/>
      <c r="PMF259" s="34"/>
      <c r="PMG259" s="34"/>
      <c r="PMH259" s="34"/>
      <c r="PMI259" s="34"/>
      <c r="PMJ259" s="34"/>
      <c r="PMK259" s="34"/>
      <c r="PML259" s="34"/>
      <c r="PMM259" s="34"/>
      <c r="PMN259" s="34"/>
      <c r="PMO259" s="34"/>
      <c r="PMP259" s="34"/>
      <c r="PMQ259" s="34"/>
      <c r="PMR259" s="34"/>
      <c r="PMS259" s="34"/>
      <c r="PMT259" s="34"/>
      <c r="PMU259" s="34"/>
      <c r="PMV259" s="34"/>
      <c r="PMW259" s="34"/>
      <c r="PMX259" s="34"/>
      <c r="PMY259" s="34"/>
      <c r="PMZ259" s="34"/>
      <c r="PNA259" s="34"/>
      <c r="PNB259" s="34"/>
      <c r="PNC259" s="34"/>
      <c r="PND259" s="34"/>
      <c r="PNE259" s="34"/>
      <c r="PNF259" s="34"/>
      <c r="PNG259" s="34"/>
      <c r="PNH259" s="34"/>
      <c r="PNI259" s="34"/>
      <c r="PNJ259" s="34"/>
      <c r="PNK259" s="34"/>
      <c r="PNL259" s="34"/>
      <c r="PNM259" s="34"/>
      <c r="PNN259" s="34"/>
      <c r="PNO259" s="34"/>
      <c r="PNP259" s="34"/>
      <c r="PNQ259" s="34"/>
      <c r="PNR259" s="34"/>
      <c r="PNS259" s="34"/>
      <c r="PNT259" s="34"/>
      <c r="PNU259" s="34"/>
      <c r="PNV259" s="34"/>
      <c r="PNW259" s="34"/>
      <c r="PNX259" s="34"/>
      <c r="PNY259" s="34"/>
      <c r="PNZ259" s="34"/>
      <c r="POA259" s="34"/>
      <c r="POB259" s="34"/>
      <c r="POC259" s="34"/>
      <c r="POD259" s="34"/>
      <c r="POE259" s="34"/>
      <c r="POF259" s="34"/>
      <c r="POG259" s="34"/>
      <c r="POH259" s="34"/>
      <c r="POI259" s="34"/>
      <c r="POJ259" s="34"/>
      <c r="POK259" s="34"/>
      <c r="POL259" s="34"/>
      <c r="POM259" s="34"/>
      <c r="PON259" s="34"/>
      <c r="POO259" s="34"/>
      <c r="POP259" s="34"/>
      <c r="POQ259" s="34"/>
      <c r="POR259" s="34"/>
      <c r="POS259" s="34"/>
      <c r="POT259" s="34"/>
      <c r="POU259" s="34"/>
      <c r="POV259" s="34"/>
      <c r="POW259" s="34"/>
      <c r="POX259" s="34"/>
      <c r="POY259" s="34"/>
      <c r="POZ259" s="34"/>
      <c r="PPA259" s="34"/>
      <c r="PPB259" s="34"/>
      <c r="PPC259" s="34"/>
      <c r="PPD259" s="34"/>
      <c r="PPE259" s="34"/>
      <c r="PPF259" s="34"/>
      <c r="PPG259" s="34"/>
      <c r="PPH259" s="34"/>
      <c r="PPI259" s="34"/>
      <c r="PPJ259" s="34"/>
      <c r="PPK259" s="34"/>
      <c r="PPL259" s="34"/>
      <c r="PPM259" s="34"/>
      <c r="PPN259" s="34"/>
      <c r="PPO259" s="34"/>
      <c r="PPP259" s="34"/>
      <c r="PPQ259" s="34"/>
      <c r="PPR259" s="34"/>
      <c r="PPS259" s="34"/>
      <c r="PPT259" s="34"/>
      <c r="PPU259" s="34"/>
      <c r="PPV259" s="34"/>
      <c r="PPW259" s="34"/>
      <c r="PPX259" s="34"/>
      <c r="PPY259" s="34"/>
      <c r="PPZ259" s="34"/>
      <c r="PQA259" s="34"/>
      <c r="PQB259" s="34"/>
      <c r="PQC259" s="34"/>
      <c r="PQD259" s="34"/>
      <c r="PQE259" s="34"/>
      <c r="PQF259" s="34"/>
      <c r="PQG259" s="34"/>
      <c r="PQH259" s="34"/>
      <c r="PQI259" s="34"/>
      <c r="PQJ259" s="34"/>
      <c r="PQK259" s="34"/>
      <c r="PQL259" s="34"/>
      <c r="PQM259" s="34"/>
      <c r="PQN259" s="34"/>
      <c r="PQO259" s="34"/>
      <c r="PQP259" s="34"/>
      <c r="PQQ259" s="34"/>
      <c r="PQR259" s="34"/>
      <c r="PQS259" s="34"/>
      <c r="PQT259" s="34"/>
      <c r="PQU259" s="34"/>
      <c r="PQV259" s="34"/>
      <c r="PQW259" s="34"/>
      <c r="PQX259" s="34"/>
      <c r="PQY259" s="34"/>
      <c r="PQZ259" s="34"/>
      <c r="PRA259" s="34"/>
      <c r="PRB259" s="34"/>
      <c r="PRC259" s="34"/>
      <c r="PRD259" s="34"/>
      <c r="PRE259" s="34"/>
      <c r="PRF259" s="34"/>
      <c r="PRG259" s="34"/>
      <c r="PRH259" s="34"/>
      <c r="PRI259" s="34"/>
      <c r="PRJ259" s="34"/>
      <c r="PRK259" s="34"/>
      <c r="PRL259" s="34"/>
      <c r="PRM259" s="34"/>
      <c r="PRN259" s="34"/>
      <c r="PRO259" s="34"/>
      <c r="PRP259" s="34"/>
      <c r="PRQ259" s="34"/>
      <c r="PRR259" s="34"/>
      <c r="PRS259" s="34"/>
      <c r="PRT259" s="34"/>
      <c r="PRU259" s="34"/>
      <c r="PRV259" s="34"/>
      <c r="PRW259" s="34"/>
      <c r="PRX259" s="34"/>
      <c r="PRY259" s="34"/>
      <c r="PRZ259" s="34"/>
      <c r="PSA259" s="34"/>
      <c r="PSB259" s="34"/>
      <c r="PSC259" s="34"/>
      <c r="PSD259" s="34"/>
      <c r="PSE259" s="34"/>
      <c r="PSF259" s="34"/>
      <c r="PSG259" s="34"/>
      <c r="PSH259" s="34"/>
      <c r="PSI259" s="34"/>
      <c r="PSJ259" s="34"/>
      <c r="PSK259" s="34"/>
      <c r="PSL259" s="34"/>
      <c r="PSM259" s="34"/>
      <c r="PSN259" s="34"/>
      <c r="PSO259" s="34"/>
      <c r="PSP259" s="34"/>
      <c r="PSQ259" s="34"/>
      <c r="PSR259" s="34"/>
      <c r="PSS259" s="34"/>
      <c r="PST259" s="34"/>
      <c r="PSU259" s="34"/>
      <c r="PSV259" s="34"/>
      <c r="PSW259" s="34"/>
      <c r="PSX259" s="34"/>
      <c r="PSY259" s="34"/>
      <c r="PSZ259" s="34"/>
      <c r="PTA259" s="34"/>
      <c r="PTB259" s="34"/>
      <c r="PTC259" s="34"/>
      <c r="PTD259" s="34"/>
      <c r="PTE259" s="34"/>
      <c r="PTF259" s="34"/>
      <c r="PTG259" s="34"/>
      <c r="PTH259" s="34"/>
      <c r="PTI259" s="34"/>
      <c r="PTJ259" s="34"/>
      <c r="PTK259" s="34"/>
      <c r="PTL259" s="34"/>
      <c r="PTM259" s="34"/>
      <c r="PTN259" s="34"/>
      <c r="PTO259" s="34"/>
      <c r="PTP259" s="34"/>
      <c r="PTQ259" s="34"/>
      <c r="PTR259" s="34"/>
      <c r="PTS259" s="34"/>
      <c r="PTT259" s="34"/>
      <c r="PTU259" s="34"/>
      <c r="PTV259" s="34"/>
      <c r="PTW259" s="34"/>
      <c r="PTX259" s="34"/>
      <c r="PTY259" s="34"/>
      <c r="PTZ259" s="34"/>
      <c r="PUA259" s="34"/>
      <c r="PUB259" s="34"/>
      <c r="PUC259" s="34"/>
      <c r="PUD259" s="34"/>
      <c r="PUE259" s="34"/>
      <c r="PUF259" s="34"/>
      <c r="PUG259" s="34"/>
      <c r="PUH259" s="34"/>
      <c r="PUI259" s="34"/>
      <c r="PUJ259" s="34"/>
      <c r="PUK259" s="34"/>
      <c r="PUL259" s="34"/>
      <c r="PUM259" s="34"/>
      <c r="PUN259" s="34"/>
      <c r="PUO259" s="34"/>
      <c r="PUP259" s="34"/>
      <c r="PUQ259" s="34"/>
      <c r="PUR259" s="34"/>
      <c r="PUS259" s="34"/>
      <c r="PUT259" s="34"/>
      <c r="PUU259" s="34"/>
      <c r="PUV259" s="34"/>
      <c r="PUW259" s="34"/>
      <c r="PUX259" s="34"/>
      <c r="PUY259" s="34"/>
      <c r="PUZ259" s="34"/>
      <c r="PVA259" s="34"/>
      <c r="PVB259" s="34"/>
      <c r="PVC259" s="34"/>
      <c r="PVD259" s="34"/>
      <c r="PVE259" s="34"/>
      <c r="PVF259" s="34"/>
      <c r="PVG259" s="34"/>
      <c r="PVH259" s="34"/>
      <c r="PVI259" s="34"/>
      <c r="PVJ259" s="34"/>
      <c r="PVK259" s="34"/>
      <c r="PVL259" s="34"/>
      <c r="PVM259" s="34"/>
      <c r="PVN259" s="34"/>
      <c r="PVO259" s="34"/>
      <c r="PVP259" s="34"/>
      <c r="PVQ259" s="34"/>
      <c r="PVR259" s="34"/>
      <c r="PVS259" s="34"/>
      <c r="PVT259" s="34"/>
      <c r="PVU259" s="34"/>
      <c r="PVV259" s="34"/>
      <c r="PVW259" s="34"/>
      <c r="PVX259" s="34"/>
      <c r="PVY259" s="34"/>
      <c r="PVZ259" s="34"/>
      <c r="PWA259" s="34"/>
      <c r="PWB259" s="34"/>
      <c r="PWC259" s="34"/>
      <c r="PWD259" s="34"/>
      <c r="PWE259" s="34"/>
      <c r="PWF259" s="34"/>
      <c r="PWG259" s="34"/>
      <c r="PWH259" s="34"/>
      <c r="PWI259" s="34"/>
      <c r="PWJ259" s="34"/>
      <c r="PWK259" s="34"/>
      <c r="PWL259" s="34"/>
      <c r="PWM259" s="34"/>
      <c r="PWN259" s="34"/>
      <c r="PWO259" s="34"/>
      <c r="PWP259" s="34"/>
      <c r="PWQ259" s="34"/>
      <c r="PWR259" s="34"/>
      <c r="PWS259" s="34"/>
      <c r="PWT259" s="34"/>
      <c r="PWU259" s="34"/>
      <c r="PWV259" s="34"/>
      <c r="PWW259" s="34"/>
      <c r="PWX259" s="34"/>
      <c r="PWY259" s="34"/>
      <c r="PWZ259" s="34"/>
      <c r="PXA259" s="34"/>
      <c r="PXB259" s="34"/>
      <c r="PXC259" s="34"/>
      <c r="PXD259" s="34"/>
      <c r="PXE259" s="34"/>
      <c r="PXF259" s="34"/>
      <c r="PXG259" s="34"/>
      <c r="PXH259" s="34"/>
      <c r="PXI259" s="34"/>
      <c r="PXJ259" s="34"/>
      <c r="PXK259" s="34"/>
      <c r="PXL259" s="34"/>
      <c r="PXM259" s="34"/>
      <c r="PXN259" s="34"/>
      <c r="PXO259" s="34"/>
      <c r="PXP259" s="34"/>
      <c r="PXQ259" s="34"/>
      <c r="PXR259" s="34"/>
      <c r="PXS259" s="34"/>
      <c r="PXT259" s="34"/>
      <c r="PXU259" s="34"/>
      <c r="PXV259" s="34"/>
      <c r="PXW259" s="34"/>
      <c r="PXX259" s="34"/>
      <c r="PXY259" s="34"/>
      <c r="PXZ259" s="34"/>
      <c r="PYA259" s="34"/>
      <c r="PYB259" s="34"/>
      <c r="PYC259" s="34"/>
      <c r="PYD259" s="34"/>
      <c r="PYE259" s="34"/>
      <c r="PYF259" s="34"/>
      <c r="PYG259" s="34"/>
      <c r="PYH259" s="34"/>
      <c r="PYI259" s="34"/>
      <c r="PYJ259" s="34"/>
      <c r="PYK259" s="34"/>
      <c r="PYL259" s="34"/>
      <c r="PYM259" s="34"/>
      <c r="PYN259" s="34"/>
      <c r="PYO259" s="34"/>
      <c r="PYP259" s="34"/>
      <c r="PYQ259" s="34"/>
      <c r="PYR259" s="34"/>
      <c r="PYS259" s="34"/>
      <c r="PYT259" s="34"/>
      <c r="PYU259" s="34"/>
      <c r="PYV259" s="34"/>
      <c r="PYW259" s="34"/>
      <c r="PYX259" s="34"/>
      <c r="PYY259" s="34"/>
      <c r="PYZ259" s="34"/>
      <c r="PZA259" s="34"/>
      <c r="PZB259" s="34"/>
      <c r="PZC259" s="34"/>
      <c r="PZD259" s="34"/>
      <c r="PZE259" s="34"/>
      <c r="PZF259" s="34"/>
      <c r="PZG259" s="34"/>
      <c r="PZH259" s="34"/>
      <c r="PZI259" s="34"/>
      <c r="PZJ259" s="34"/>
      <c r="PZK259" s="34"/>
      <c r="PZL259" s="34"/>
      <c r="PZM259" s="34"/>
      <c r="PZN259" s="34"/>
      <c r="PZO259" s="34"/>
      <c r="PZP259" s="34"/>
      <c r="PZQ259" s="34"/>
      <c r="PZR259" s="34"/>
      <c r="PZS259" s="34"/>
      <c r="PZT259" s="34"/>
      <c r="PZU259" s="34"/>
      <c r="PZV259" s="34"/>
      <c r="PZW259" s="34"/>
      <c r="PZX259" s="34"/>
      <c r="PZY259" s="34"/>
      <c r="PZZ259" s="34"/>
      <c r="QAA259" s="34"/>
      <c r="QAB259" s="34"/>
      <c r="QAC259" s="34"/>
      <c r="QAD259" s="34"/>
      <c r="QAE259" s="34"/>
      <c r="QAF259" s="34"/>
      <c r="QAG259" s="34"/>
      <c r="QAH259" s="34"/>
      <c r="QAI259" s="34"/>
      <c r="QAJ259" s="34"/>
      <c r="QAK259" s="34"/>
      <c r="QAL259" s="34"/>
      <c r="QAM259" s="34"/>
      <c r="QAN259" s="34"/>
      <c r="QAO259" s="34"/>
      <c r="QAP259" s="34"/>
      <c r="QAQ259" s="34"/>
      <c r="QAR259" s="34"/>
      <c r="QAS259" s="34"/>
      <c r="QAT259" s="34"/>
      <c r="QAU259" s="34"/>
      <c r="QAV259" s="34"/>
      <c r="QAW259" s="34"/>
      <c r="QAX259" s="34"/>
      <c r="QAY259" s="34"/>
      <c r="QAZ259" s="34"/>
      <c r="QBA259" s="34"/>
      <c r="QBB259" s="34"/>
      <c r="QBC259" s="34"/>
      <c r="QBD259" s="34"/>
      <c r="QBE259" s="34"/>
      <c r="QBF259" s="34"/>
      <c r="QBG259" s="34"/>
      <c r="QBH259" s="34"/>
      <c r="QBI259" s="34"/>
      <c r="QBJ259" s="34"/>
      <c r="QBK259" s="34"/>
      <c r="QBL259" s="34"/>
      <c r="QBM259" s="34"/>
      <c r="QBN259" s="34"/>
      <c r="QBO259" s="34"/>
      <c r="QBP259" s="34"/>
      <c r="QBQ259" s="34"/>
      <c r="QBR259" s="34"/>
      <c r="QBS259" s="34"/>
      <c r="QBT259" s="34"/>
      <c r="QBU259" s="34"/>
      <c r="QBV259" s="34"/>
      <c r="QBW259" s="34"/>
      <c r="QBX259" s="34"/>
      <c r="QBY259" s="34"/>
      <c r="QBZ259" s="34"/>
      <c r="QCA259" s="34"/>
      <c r="QCB259" s="34"/>
      <c r="QCC259" s="34"/>
      <c r="QCD259" s="34"/>
      <c r="QCE259" s="34"/>
      <c r="QCF259" s="34"/>
      <c r="QCG259" s="34"/>
      <c r="QCH259" s="34"/>
      <c r="QCI259" s="34"/>
      <c r="QCJ259" s="34"/>
      <c r="QCK259" s="34"/>
      <c r="QCL259" s="34"/>
      <c r="QCM259" s="34"/>
      <c r="QCN259" s="34"/>
      <c r="QCO259" s="34"/>
      <c r="QCP259" s="34"/>
      <c r="QCQ259" s="34"/>
      <c r="QCR259" s="34"/>
      <c r="QCS259" s="34"/>
      <c r="QCT259" s="34"/>
      <c r="QCU259" s="34"/>
      <c r="QCV259" s="34"/>
      <c r="QCW259" s="34"/>
      <c r="QCX259" s="34"/>
      <c r="QCY259" s="34"/>
      <c r="QCZ259" s="34"/>
      <c r="QDA259" s="34"/>
      <c r="QDB259" s="34"/>
      <c r="QDC259" s="34"/>
      <c r="QDD259" s="34"/>
      <c r="QDE259" s="34"/>
      <c r="QDF259" s="34"/>
      <c r="QDG259" s="34"/>
      <c r="QDH259" s="34"/>
      <c r="QDI259" s="34"/>
      <c r="QDJ259" s="34"/>
      <c r="QDK259" s="34"/>
      <c r="QDL259" s="34"/>
      <c r="QDM259" s="34"/>
      <c r="QDN259" s="34"/>
      <c r="QDO259" s="34"/>
      <c r="QDP259" s="34"/>
      <c r="QDQ259" s="34"/>
      <c r="QDR259" s="34"/>
      <c r="QDS259" s="34"/>
      <c r="QDT259" s="34"/>
      <c r="QDU259" s="34"/>
      <c r="QDV259" s="34"/>
      <c r="QDW259" s="34"/>
      <c r="QDX259" s="34"/>
      <c r="QDY259" s="34"/>
      <c r="QDZ259" s="34"/>
      <c r="QEA259" s="34"/>
      <c r="QEB259" s="34"/>
      <c r="QEC259" s="34"/>
      <c r="QED259" s="34"/>
      <c r="QEE259" s="34"/>
      <c r="QEF259" s="34"/>
      <c r="QEG259" s="34"/>
      <c r="QEH259" s="34"/>
      <c r="QEI259" s="34"/>
      <c r="QEJ259" s="34"/>
      <c r="QEK259" s="34"/>
      <c r="QEL259" s="34"/>
      <c r="QEM259" s="34"/>
      <c r="QEN259" s="34"/>
      <c r="QEO259" s="34"/>
      <c r="QEP259" s="34"/>
      <c r="QEQ259" s="34"/>
      <c r="QER259" s="34"/>
      <c r="QES259" s="34"/>
      <c r="QET259" s="34"/>
      <c r="QEU259" s="34"/>
      <c r="QEV259" s="34"/>
      <c r="QEW259" s="34"/>
      <c r="QEX259" s="34"/>
      <c r="QEY259" s="34"/>
      <c r="QEZ259" s="34"/>
      <c r="QFA259" s="34"/>
      <c r="QFB259" s="34"/>
      <c r="QFC259" s="34"/>
      <c r="QFD259" s="34"/>
      <c r="QFE259" s="34"/>
      <c r="QFF259" s="34"/>
      <c r="QFG259" s="34"/>
      <c r="QFH259" s="34"/>
      <c r="QFI259" s="34"/>
      <c r="QFJ259" s="34"/>
      <c r="QFK259" s="34"/>
      <c r="QFL259" s="34"/>
      <c r="QFM259" s="34"/>
      <c r="QFN259" s="34"/>
      <c r="QFO259" s="34"/>
      <c r="QFP259" s="34"/>
      <c r="QFQ259" s="34"/>
      <c r="QFR259" s="34"/>
      <c r="QFS259" s="34"/>
      <c r="QFT259" s="34"/>
      <c r="QFU259" s="34"/>
      <c r="QFV259" s="34"/>
      <c r="QFW259" s="34"/>
      <c r="QFX259" s="34"/>
      <c r="QFY259" s="34"/>
      <c r="QFZ259" s="34"/>
      <c r="QGA259" s="34"/>
      <c r="QGB259" s="34"/>
      <c r="QGC259" s="34"/>
      <c r="QGD259" s="34"/>
      <c r="QGE259" s="34"/>
      <c r="QGF259" s="34"/>
      <c r="QGG259" s="34"/>
      <c r="QGH259" s="34"/>
      <c r="QGI259" s="34"/>
      <c r="QGJ259" s="34"/>
      <c r="QGK259" s="34"/>
      <c r="QGL259" s="34"/>
      <c r="QGM259" s="34"/>
      <c r="QGN259" s="34"/>
      <c r="QGO259" s="34"/>
      <c r="QGP259" s="34"/>
      <c r="QGQ259" s="34"/>
      <c r="QGR259" s="34"/>
      <c r="QGS259" s="34"/>
      <c r="QGT259" s="34"/>
      <c r="QGU259" s="34"/>
      <c r="QGV259" s="34"/>
      <c r="QGW259" s="34"/>
      <c r="QGX259" s="34"/>
      <c r="QGY259" s="34"/>
      <c r="QGZ259" s="34"/>
      <c r="QHA259" s="34"/>
      <c r="QHB259" s="34"/>
      <c r="QHC259" s="34"/>
      <c r="QHD259" s="34"/>
      <c r="QHE259" s="34"/>
      <c r="QHF259" s="34"/>
      <c r="QHG259" s="34"/>
      <c r="QHH259" s="34"/>
      <c r="QHI259" s="34"/>
      <c r="QHJ259" s="34"/>
      <c r="QHK259" s="34"/>
      <c r="QHL259" s="34"/>
      <c r="QHM259" s="34"/>
      <c r="QHN259" s="34"/>
      <c r="QHO259" s="34"/>
      <c r="QHP259" s="34"/>
      <c r="QHQ259" s="34"/>
      <c r="QHR259" s="34"/>
      <c r="QHS259" s="34"/>
      <c r="QHT259" s="34"/>
      <c r="QHU259" s="34"/>
      <c r="QHV259" s="34"/>
      <c r="QHW259" s="34"/>
      <c r="QHX259" s="34"/>
      <c r="QHY259" s="34"/>
      <c r="QHZ259" s="34"/>
      <c r="QIA259" s="34"/>
      <c r="QIB259" s="34"/>
      <c r="QIC259" s="34"/>
      <c r="QID259" s="34"/>
      <c r="QIE259" s="34"/>
      <c r="QIF259" s="34"/>
      <c r="QIG259" s="34"/>
      <c r="QIH259" s="34"/>
      <c r="QII259" s="34"/>
      <c r="QIJ259" s="34"/>
      <c r="QIK259" s="34"/>
      <c r="QIL259" s="34"/>
      <c r="QIM259" s="34"/>
      <c r="QIN259" s="34"/>
      <c r="QIO259" s="34"/>
      <c r="QIP259" s="34"/>
      <c r="QIQ259" s="34"/>
      <c r="QIR259" s="34"/>
      <c r="QIS259" s="34"/>
      <c r="QIT259" s="34"/>
      <c r="QIU259" s="34"/>
      <c r="QIV259" s="34"/>
      <c r="QIW259" s="34"/>
      <c r="QIX259" s="34"/>
      <c r="QIY259" s="34"/>
      <c r="QIZ259" s="34"/>
      <c r="QJA259" s="34"/>
      <c r="QJB259" s="34"/>
      <c r="QJC259" s="34"/>
      <c r="QJD259" s="34"/>
      <c r="QJE259" s="34"/>
      <c r="QJF259" s="34"/>
      <c r="QJG259" s="34"/>
      <c r="QJH259" s="34"/>
      <c r="QJI259" s="34"/>
      <c r="QJJ259" s="34"/>
      <c r="QJK259" s="34"/>
      <c r="QJL259" s="34"/>
      <c r="QJM259" s="34"/>
      <c r="QJN259" s="34"/>
      <c r="QJO259" s="34"/>
      <c r="QJP259" s="34"/>
      <c r="QJQ259" s="34"/>
      <c r="QJR259" s="34"/>
      <c r="QJS259" s="34"/>
      <c r="QJT259" s="34"/>
      <c r="QJU259" s="34"/>
      <c r="QJV259" s="34"/>
      <c r="QJW259" s="34"/>
      <c r="QJX259" s="34"/>
      <c r="QJY259" s="34"/>
      <c r="QJZ259" s="34"/>
      <c r="QKA259" s="34"/>
      <c r="QKB259" s="34"/>
      <c r="QKC259" s="34"/>
      <c r="QKD259" s="34"/>
      <c r="QKE259" s="34"/>
      <c r="QKF259" s="34"/>
      <c r="QKG259" s="34"/>
      <c r="QKH259" s="34"/>
      <c r="QKI259" s="34"/>
      <c r="QKJ259" s="34"/>
      <c r="QKK259" s="34"/>
      <c r="QKL259" s="34"/>
      <c r="QKM259" s="34"/>
      <c r="QKN259" s="34"/>
      <c r="QKO259" s="34"/>
      <c r="QKP259" s="34"/>
      <c r="QKQ259" s="34"/>
      <c r="QKR259" s="34"/>
      <c r="QKS259" s="34"/>
      <c r="QKT259" s="34"/>
      <c r="QKU259" s="34"/>
      <c r="QKV259" s="34"/>
      <c r="QKW259" s="34"/>
      <c r="QKX259" s="34"/>
      <c r="QKY259" s="34"/>
      <c r="QKZ259" s="34"/>
      <c r="QLA259" s="34"/>
      <c r="QLB259" s="34"/>
      <c r="QLC259" s="34"/>
      <c r="QLD259" s="34"/>
      <c r="QLE259" s="34"/>
      <c r="QLF259" s="34"/>
      <c r="QLG259" s="34"/>
      <c r="QLH259" s="34"/>
      <c r="QLI259" s="34"/>
      <c r="QLJ259" s="34"/>
      <c r="QLK259" s="34"/>
      <c r="QLL259" s="34"/>
      <c r="QLM259" s="34"/>
      <c r="QLN259" s="34"/>
      <c r="QLO259" s="34"/>
      <c r="QLP259" s="34"/>
      <c r="QLQ259" s="34"/>
      <c r="QLR259" s="34"/>
      <c r="QLS259" s="34"/>
      <c r="QLT259" s="34"/>
      <c r="QLU259" s="34"/>
      <c r="QLV259" s="34"/>
      <c r="QLW259" s="34"/>
      <c r="QLX259" s="34"/>
      <c r="QLY259" s="34"/>
      <c r="QLZ259" s="34"/>
      <c r="QMA259" s="34"/>
      <c r="QMB259" s="34"/>
      <c r="QMC259" s="34"/>
      <c r="QMD259" s="34"/>
      <c r="QME259" s="34"/>
      <c r="QMF259" s="34"/>
      <c r="QMG259" s="34"/>
      <c r="QMH259" s="34"/>
      <c r="QMI259" s="34"/>
      <c r="QMJ259" s="34"/>
      <c r="QMK259" s="34"/>
      <c r="QML259" s="34"/>
      <c r="QMM259" s="34"/>
      <c r="QMN259" s="34"/>
      <c r="QMO259" s="34"/>
      <c r="QMP259" s="34"/>
      <c r="QMQ259" s="34"/>
      <c r="QMR259" s="34"/>
      <c r="QMS259" s="34"/>
      <c r="QMT259" s="34"/>
      <c r="QMU259" s="34"/>
      <c r="QMV259" s="34"/>
      <c r="QMW259" s="34"/>
      <c r="QMX259" s="34"/>
      <c r="QMY259" s="34"/>
      <c r="QMZ259" s="34"/>
      <c r="QNA259" s="34"/>
      <c r="QNB259" s="34"/>
      <c r="QNC259" s="34"/>
      <c r="QND259" s="34"/>
      <c r="QNE259" s="34"/>
      <c r="QNF259" s="34"/>
      <c r="QNG259" s="34"/>
      <c r="QNH259" s="34"/>
      <c r="QNI259" s="34"/>
      <c r="QNJ259" s="34"/>
      <c r="QNK259" s="34"/>
      <c r="QNL259" s="34"/>
      <c r="QNM259" s="34"/>
      <c r="QNN259" s="34"/>
      <c r="QNO259" s="34"/>
      <c r="QNP259" s="34"/>
      <c r="QNQ259" s="34"/>
      <c r="QNR259" s="34"/>
      <c r="QNS259" s="34"/>
      <c r="QNT259" s="34"/>
      <c r="QNU259" s="34"/>
      <c r="QNV259" s="34"/>
      <c r="QNW259" s="34"/>
      <c r="QNX259" s="34"/>
      <c r="QNY259" s="34"/>
      <c r="QNZ259" s="34"/>
      <c r="QOA259" s="34"/>
      <c r="QOB259" s="34"/>
      <c r="QOC259" s="34"/>
      <c r="QOD259" s="34"/>
      <c r="QOE259" s="34"/>
      <c r="QOF259" s="34"/>
      <c r="QOG259" s="34"/>
      <c r="QOH259" s="34"/>
      <c r="QOI259" s="34"/>
      <c r="QOJ259" s="34"/>
      <c r="QOK259" s="34"/>
      <c r="QOL259" s="34"/>
      <c r="QOM259" s="34"/>
      <c r="QON259" s="34"/>
      <c r="QOO259" s="34"/>
      <c r="QOP259" s="34"/>
      <c r="QOQ259" s="34"/>
      <c r="QOR259" s="34"/>
      <c r="QOS259" s="34"/>
      <c r="QOT259" s="34"/>
      <c r="QOU259" s="34"/>
      <c r="QOV259" s="34"/>
      <c r="QOW259" s="34"/>
      <c r="QOX259" s="34"/>
      <c r="QOY259" s="34"/>
      <c r="QOZ259" s="34"/>
      <c r="QPA259" s="34"/>
      <c r="QPB259" s="34"/>
      <c r="QPC259" s="34"/>
      <c r="QPD259" s="34"/>
      <c r="QPE259" s="34"/>
      <c r="QPF259" s="34"/>
      <c r="QPG259" s="34"/>
      <c r="QPH259" s="34"/>
      <c r="QPI259" s="34"/>
      <c r="QPJ259" s="34"/>
      <c r="QPK259" s="34"/>
      <c r="QPL259" s="34"/>
      <c r="QPM259" s="34"/>
      <c r="QPN259" s="34"/>
      <c r="QPO259" s="34"/>
      <c r="QPP259" s="34"/>
      <c r="QPQ259" s="34"/>
      <c r="QPR259" s="34"/>
      <c r="QPS259" s="34"/>
      <c r="QPT259" s="34"/>
      <c r="QPU259" s="34"/>
      <c r="QPV259" s="34"/>
      <c r="QPW259" s="34"/>
      <c r="QPX259" s="34"/>
      <c r="QPY259" s="34"/>
      <c r="QPZ259" s="34"/>
      <c r="QQA259" s="34"/>
      <c r="QQB259" s="34"/>
      <c r="QQC259" s="34"/>
      <c r="QQD259" s="34"/>
      <c r="QQE259" s="34"/>
      <c r="QQF259" s="34"/>
      <c r="QQG259" s="34"/>
      <c r="QQH259" s="34"/>
      <c r="QQI259" s="34"/>
      <c r="QQJ259" s="34"/>
      <c r="QQK259" s="34"/>
      <c r="QQL259" s="34"/>
      <c r="QQM259" s="34"/>
      <c r="QQN259" s="34"/>
      <c r="QQO259" s="34"/>
      <c r="QQP259" s="34"/>
      <c r="QQQ259" s="34"/>
      <c r="QQR259" s="34"/>
      <c r="QQS259" s="34"/>
      <c r="QQT259" s="34"/>
      <c r="QQU259" s="34"/>
      <c r="QQV259" s="34"/>
      <c r="QQW259" s="34"/>
      <c r="QQX259" s="34"/>
      <c r="QQY259" s="34"/>
      <c r="QQZ259" s="34"/>
      <c r="QRA259" s="34"/>
      <c r="QRB259" s="34"/>
      <c r="QRC259" s="34"/>
      <c r="QRD259" s="34"/>
      <c r="QRE259" s="34"/>
      <c r="QRF259" s="34"/>
      <c r="QRG259" s="34"/>
      <c r="QRH259" s="34"/>
      <c r="QRI259" s="34"/>
      <c r="QRJ259" s="34"/>
      <c r="QRK259" s="34"/>
      <c r="QRL259" s="34"/>
      <c r="QRM259" s="34"/>
      <c r="QRN259" s="34"/>
      <c r="QRO259" s="34"/>
      <c r="QRP259" s="34"/>
      <c r="QRQ259" s="34"/>
      <c r="QRR259" s="34"/>
      <c r="QRS259" s="34"/>
      <c r="QRT259" s="34"/>
      <c r="QRU259" s="34"/>
      <c r="QRV259" s="34"/>
      <c r="QRW259" s="34"/>
      <c r="QRX259" s="34"/>
      <c r="QRY259" s="34"/>
      <c r="QRZ259" s="34"/>
      <c r="QSA259" s="34"/>
      <c r="QSB259" s="34"/>
      <c r="QSC259" s="34"/>
      <c r="QSD259" s="34"/>
      <c r="QSE259" s="34"/>
      <c r="QSF259" s="34"/>
      <c r="QSG259" s="34"/>
      <c r="QSH259" s="34"/>
      <c r="QSI259" s="34"/>
      <c r="QSJ259" s="34"/>
      <c r="QSK259" s="34"/>
      <c r="QSL259" s="34"/>
      <c r="QSM259" s="34"/>
      <c r="QSN259" s="34"/>
      <c r="QSO259" s="34"/>
      <c r="QSP259" s="34"/>
      <c r="QSQ259" s="34"/>
      <c r="QSR259" s="34"/>
      <c r="QSS259" s="34"/>
      <c r="QST259" s="34"/>
      <c r="QSU259" s="34"/>
      <c r="QSV259" s="34"/>
      <c r="QSW259" s="34"/>
      <c r="QSX259" s="34"/>
      <c r="QSY259" s="34"/>
      <c r="QSZ259" s="34"/>
      <c r="QTA259" s="34"/>
      <c r="QTB259" s="34"/>
      <c r="QTC259" s="34"/>
      <c r="QTD259" s="34"/>
      <c r="QTE259" s="34"/>
      <c r="QTF259" s="34"/>
      <c r="QTG259" s="34"/>
      <c r="QTH259" s="34"/>
      <c r="QTI259" s="34"/>
      <c r="QTJ259" s="34"/>
      <c r="QTK259" s="34"/>
      <c r="QTL259" s="34"/>
      <c r="QTM259" s="34"/>
      <c r="QTN259" s="34"/>
      <c r="QTO259" s="34"/>
      <c r="QTP259" s="34"/>
      <c r="QTQ259" s="34"/>
      <c r="QTR259" s="34"/>
      <c r="QTS259" s="34"/>
      <c r="QTT259" s="34"/>
      <c r="QTU259" s="34"/>
      <c r="QTV259" s="34"/>
      <c r="QTW259" s="34"/>
      <c r="QTX259" s="34"/>
      <c r="QTY259" s="34"/>
      <c r="QTZ259" s="34"/>
      <c r="QUA259" s="34"/>
      <c r="QUB259" s="34"/>
      <c r="QUC259" s="34"/>
      <c r="QUD259" s="34"/>
      <c r="QUE259" s="34"/>
      <c r="QUF259" s="34"/>
      <c r="QUG259" s="34"/>
      <c r="QUH259" s="34"/>
      <c r="QUI259" s="34"/>
      <c r="QUJ259" s="34"/>
      <c r="QUK259" s="34"/>
      <c r="QUL259" s="34"/>
      <c r="QUM259" s="34"/>
      <c r="QUN259" s="34"/>
      <c r="QUO259" s="34"/>
      <c r="QUP259" s="34"/>
      <c r="QUQ259" s="34"/>
      <c r="QUR259" s="34"/>
      <c r="QUS259" s="34"/>
      <c r="QUT259" s="34"/>
      <c r="QUU259" s="34"/>
      <c r="QUV259" s="34"/>
      <c r="QUW259" s="34"/>
      <c r="QUX259" s="34"/>
      <c r="QUY259" s="34"/>
      <c r="QUZ259" s="34"/>
      <c r="QVA259" s="34"/>
      <c r="QVB259" s="34"/>
      <c r="QVC259" s="34"/>
      <c r="QVD259" s="34"/>
      <c r="QVE259" s="34"/>
      <c r="QVF259" s="34"/>
      <c r="QVG259" s="34"/>
      <c r="QVH259" s="34"/>
      <c r="QVI259" s="34"/>
      <c r="QVJ259" s="34"/>
      <c r="QVK259" s="34"/>
      <c r="QVL259" s="34"/>
      <c r="QVM259" s="34"/>
      <c r="QVN259" s="34"/>
      <c r="QVO259" s="34"/>
      <c r="QVP259" s="34"/>
      <c r="QVQ259" s="34"/>
      <c r="QVR259" s="34"/>
      <c r="QVS259" s="34"/>
      <c r="QVT259" s="34"/>
      <c r="QVU259" s="34"/>
      <c r="QVV259" s="34"/>
      <c r="QVW259" s="34"/>
      <c r="QVX259" s="34"/>
      <c r="QVY259" s="34"/>
      <c r="QVZ259" s="34"/>
      <c r="QWA259" s="34"/>
      <c r="QWB259" s="34"/>
      <c r="QWC259" s="34"/>
      <c r="QWD259" s="34"/>
      <c r="QWE259" s="34"/>
      <c r="QWF259" s="34"/>
      <c r="QWG259" s="34"/>
      <c r="QWH259" s="34"/>
      <c r="QWI259" s="34"/>
      <c r="QWJ259" s="34"/>
      <c r="QWK259" s="34"/>
      <c r="QWL259" s="34"/>
      <c r="QWM259" s="34"/>
      <c r="QWN259" s="34"/>
      <c r="QWO259" s="34"/>
      <c r="QWP259" s="34"/>
      <c r="QWQ259" s="34"/>
      <c r="QWR259" s="34"/>
      <c r="QWS259" s="34"/>
      <c r="QWT259" s="34"/>
      <c r="QWU259" s="34"/>
      <c r="QWV259" s="34"/>
      <c r="QWW259" s="34"/>
      <c r="QWX259" s="34"/>
      <c r="QWY259" s="34"/>
      <c r="QWZ259" s="34"/>
      <c r="QXA259" s="34"/>
      <c r="QXB259" s="34"/>
      <c r="QXC259" s="34"/>
      <c r="QXD259" s="34"/>
      <c r="QXE259" s="34"/>
      <c r="QXF259" s="34"/>
      <c r="QXG259" s="34"/>
      <c r="QXH259" s="34"/>
      <c r="QXI259" s="34"/>
      <c r="QXJ259" s="34"/>
      <c r="QXK259" s="34"/>
      <c r="QXL259" s="34"/>
      <c r="QXM259" s="34"/>
      <c r="QXN259" s="34"/>
      <c r="QXO259" s="34"/>
      <c r="QXP259" s="34"/>
      <c r="QXQ259" s="34"/>
      <c r="QXR259" s="34"/>
      <c r="QXS259" s="34"/>
      <c r="QXT259" s="34"/>
      <c r="QXU259" s="34"/>
      <c r="QXV259" s="34"/>
      <c r="QXW259" s="34"/>
      <c r="QXX259" s="34"/>
      <c r="QXY259" s="34"/>
      <c r="QXZ259" s="34"/>
      <c r="QYA259" s="34"/>
      <c r="QYB259" s="34"/>
      <c r="QYC259" s="34"/>
      <c r="QYD259" s="34"/>
      <c r="QYE259" s="34"/>
      <c r="QYF259" s="34"/>
      <c r="QYG259" s="34"/>
      <c r="QYH259" s="34"/>
      <c r="QYI259" s="34"/>
      <c r="QYJ259" s="34"/>
      <c r="QYK259" s="34"/>
      <c r="QYL259" s="34"/>
      <c r="QYM259" s="34"/>
      <c r="QYN259" s="34"/>
      <c r="QYO259" s="34"/>
      <c r="QYP259" s="34"/>
      <c r="QYQ259" s="34"/>
      <c r="QYR259" s="34"/>
      <c r="QYS259" s="34"/>
      <c r="QYT259" s="34"/>
      <c r="QYU259" s="34"/>
      <c r="QYV259" s="34"/>
      <c r="QYW259" s="34"/>
      <c r="QYX259" s="34"/>
      <c r="QYY259" s="34"/>
      <c r="QYZ259" s="34"/>
      <c r="QZA259" s="34"/>
      <c r="QZB259" s="34"/>
      <c r="QZC259" s="34"/>
      <c r="QZD259" s="34"/>
      <c r="QZE259" s="34"/>
      <c r="QZF259" s="34"/>
      <c r="QZG259" s="34"/>
      <c r="QZH259" s="34"/>
      <c r="QZI259" s="34"/>
      <c r="QZJ259" s="34"/>
      <c r="QZK259" s="34"/>
      <c r="QZL259" s="34"/>
      <c r="QZM259" s="34"/>
      <c r="QZN259" s="34"/>
      <c r="QZO259" s="34"/>
      <c r="QZP259" s="34"/>
      <c r="QZQ259" s="34"/>
      <c r="QZR259" s="34"/>
      <c r="QZS259" s="34"/>
      <c r="QZT259" s="34"/>
      <c r="QZU259" s="34"/>
      <c r="QZV259" s="34"/>
      <c r="QZW259" s="34"/>
      <c r="QZX259" s="34"/>
      <c r="QZY259" s="34"/>
      <c r="QZZ259" s="34"/>
      <c r="RAA259" s="34"/>
      <c r="RAB259" s="34"/>
      <c r="RAC259" s="34"/>
      <c r="RAD259" s="34"/>
      <c r="RAE259" s="34"/>
      <c r="RAF259" s="34"/>
      <c r="RAG259" s="34"/>
      <c r="RAH259" s="34"/>
      <c r="RAI259" s="34"/>
      <c r="RAJ259" s="34"/>
      <c r="RAK259" s="34"/>
      <c r="RAL259" s="34"/>
      <c r="RAM259" s="34"/>
      <c r="RAN259" s="34"/>
      <c r="RAO259" s="34"/>
      <c r="RAP259" s="34"/>
      <c r="RAQ259" s="34"/>
      <c r="RAR259" s="34"/>
      <c r="RAS259" s="34"/>
      <c r="RAT259" s="34"/>
      <c r="RAU259" s="34"/>
      <c r="RAV259" s="34"/>
      <c r="RAW259" s="34"/>
      <c r="RAX259" s="34"/>
      <c r="RAY259" s="34"/>
      <c r="RAZ259" s="34"/>
      <c r="RBA259" s="34"/>
      <c r="RBB259" s="34"/>
      <c r="RBC259" s="34"/>
      <c r="RBD259" s="34"/>
      <c r="RBE259" s="34"/>
      <c r="RBF259" s="34"/>
      <c r="RBG259" s="34"/>
      <c r="RBH259" s="34"/>
      <c r="RBI259" s="34"/>
      <c r="RBJ259" s="34"/>
      <c r="RBK259" s="34"/>
      <c r="RBL259" s="34"/>
      <c r="RBM259" s="34"/>
      <c r="RBN259" s="34"/>
      <c r="RBO259" s="34"/>
      <c r="RBP259" s="34"/>
      <c r="RBQ259" s="34"/>
      <c r="RBR259" s="34"/>
      <c r="RBS259" s="34"/>
      <c r="RBT259" s="34"/>
      <c r="RBU259" s="34"/>
      <c r="RBV259" s="34"/>
      <c r="RBW259" s="34"/>
      <c r="RBX259" s="34"/>
      <c r="RBY259" s="34"/>
      <c r="RBZ259" s="34"/>
      <c r="RCA259" s="34"/>
      <c r="RCB259" s="34"/>
      <c r="RCC259" s="34"/>
      <c r="RCD259" s="34"/>
      <c r="RCE259" s="34"/>
      <c r="RCF259" s="34"/>
      <c r="RCG259" s="34"/>
      <c r="RCH259" s="34"/>
      <c r="RCI259" s="34"/>
      <c r="RCJ259" s="34"/>
      <c r="RCK259" s="34"/>
      <c r="RCL259" s="34"/>
      <c r="RCM259" s="34"/>
      <c r="RCN259" s="34"/>
      <c r="RCO259" s="34"/>
      <c r="RCP259" s="34"/>
      <c r="RCQ259" s="34"/>
      <c r="RCR259" s="34"/>
      <c r="RCS259" s="34"/>
      <c r="RCT259" s="34"/>
      <c r="RCU259" s="34"/>
      <c r="RCV259" s="34"/>
      <c r="RCW259" s="34"/>
      <c r="RCX259" s="34"/>
      <c r="RCY259" s="34"/>
      <c r="RCZ259" s="34"/>
      <c r="RDA259" s="34"/>
      <c r="RDB259" s="34"/>
      <c r="RDC259" s="34"/>
      <c r="RDD259" s="34"/>
      <c r="RDE259" s="34"/>
      <c r="RDF259" s="34"/>
      <c r="RDG259" s="34"/>
      <c r="RDH259" s="34"/>
      <c r="RDI259" s="34"/>
      <c r="RDJ259" s="34"/>
      <c r="RDK259" s="34"/>
      <c r="RDL259" s="34"/>
      <c r="RDM259" s="34"/>
      <c r="RDN259" s="34"/>
      <c r="RDO259" s="34"/>
      <c r="RDP259" s="34"/>
      <c r="RDQ259" s="34"/>
      <c r="RDR259" s="34"/>
      <c r="RDS259" s="34"/>
      <c r="RDT259" s="34"/>
      <c r="RDU259" s="34"/>
      <c r="RDV259" s="34"/>
      <c r="RDW259" s="34"/>
      <c r="RDX259" s="34"/>
      <c r="RDY259" s="34"/>
      <c r="RDZ259" s="34"/>
      <c r="REA259" s="34"/>
      <c r="REB259" s="34"/>
      <c r="REC259" s="34"/>
      <c r="RED259" s="34"/>
      <c r="REE259" s="34"/>
      <c r="REF259" s="34"/>
      <c r="REG259" s="34"/>
      <c r="REH259" s="34"/>
      <c r="REI259" s="34"/>
      <c r="REJ259" s="34"/>
      <c r="REK259" s="34"/>
      <c r="REL259" s="34"/>
      <c r="REM259" s="34"/>
      <c r="REN259" s="34"/>
      <c r="REO259" s="34"/>
      <c r="REP259" s="34"/>
      <c r="REQ259" s="34"/>
      <c r="RER259" s="34"/>
      <c r="RES259" s="34"/>
      <c r="RET259" s="34"/>
      <c r="REU259" s="34"/>
      <c r="REV259" s="34"/>
      <c r="REW259" s="34"/>
      <c r="REX259" s="34"/>
      <c r="REY259" s="34"/>
      <c r="REZ259" s="34"/>
      <c r="RFA259" s="34"/>
      <c r="RFB259" s="34"/>
      <c r="RFC259" s="34"/>
      <c r="RFD259" s="34"/>
      <c r="RFE259" s="34"/>
      <c r="RFF259" s="34"/>
      <c r="RFG259" s="34"/>
      <c r="RFH259" s="34"/>
      <c r="RFI259" s="34"/>
      <c r="RFJ259" s="34"/>
      <c r="RFK259" s="34"/>
      <c r="RFL259" s="34"/>
      <c r="RFM259" s="34"/>
      <c r="RFN259" s="34"/>
      <c r="RFO259" s="34"/>
      <c r="RFP259" s="34"/>
      <c r="RFQ259" s="34"/>
      <c r="RFR259" s="34"/>
      <c r="RFS259" s="34"/>
      <c r="RFT259" s="34"/>
      <c r="RFU259" s="34"/>
      <c r="RFV259" s="34"/>
      <c r="RFW259" s="34"/>
      <c r="RFX259" s="34"/>
      <c r="RFY259" s="34"/>
      <c r="RFZ259" s="34"/>
      <c r="RGA259" s="34"/>
      <c r="RGB259" s="34"/>
      <c r="RGC259" s="34"/>
      <c r="RGD259" s="34"/>
      <c r="RGE259" s="34"/>
      <c r="RGF259" s="34"/>
      <c r="RGG259" s="34"/>
      <c r="RGH259" s="34"/>
      <c r="RGI259" s="34"/>
      <c r="RGJ259" s="34"/>
      <c r="RGK259" s="34"/>
      <c r="RGL259" s="34"/>
      <c r="RGM259" s="34"/>
      <c r="RGN259" s="34"/>
      <c r="RGO259" s="34"/>
      <c r="RGP259" s="34"/>
      <c r="RGQ259" s="34"/>
      <c r="RGR259" s="34"/>
      <c r="RGS259" s="34"/>
      <c r="RGT259" s="34"/>
      <c r="RGU259" s="34"/>
      <c r="RGV259" s="34"/>
      <c r="RGW259" s="34"/>
      <c r="RGX259" s="34"/>
      <c r="RGY259" s="34"/>
      <c r="RGZ259" s="34"/>
      <c r="RHA259" s="34"/>
      <c r="RHB259" s="34"/>
      <c r="RHC259" s="34"/>
      <c r="RHD259" s="34"/>
      <c r="RHE259" s="34"/>
      <c r="RHF259" s="34"/>
      <c r="RHG259" s="34"/>
      <c r="RHH259" s="34"/>
      <c r="RHI259" s="34"/>
      <c r="RHJ259" s="34"/>
      <c r="RHK259" s="34"/>
      <c r="RHL259" s="34"/>
      <c r="RHM259" s="34"/>
      <c r="RHN259" s="34"/>
      <c r="RHO259" s="34"/>
      <c r="RHP259" s="34"/>
      <c r="RHQ259" s="34"/>
      <c r="RHR259" s="34"/>
      <c r="RHS259" s="34"/>
      <c r="RHT259" s="34"/>
      <c r="RHU259" s="34"/>
      <c r="RHV259" s="34"/>
      <c r="RHW259" s="34"/>
      <c r="RHX259" s="34"/>
      <c r="RHY259" s="34"/>
      <c r="RHZ259" s="34"/>
      <c r="RIA259" s="34"/>
      <c r="RIB259" s="34"/>
      <c r="RIC259" s="34"/>
      <c r="RID259" s="34"/>
      <c r="RIE259" s="34"/>
      <c r="RIF259" s="34"/>
      <c r="RIG259" s="34"/>
      <c r="RIH259" s="34"/>
      <c r="RII259" s="34"/>
      <c r="RIJ259" s="34"/>
      <c r="RIK259" s="34"/>
      <c r="RIL259" s="34"/>
      <c r="RIM259" s="34"/>
      <c r="RIN259" s="34"/>
      <c r="RIO259" s="34"/>
      <c r="RIP259" s="34"/>
      <c r="RIQ259" s="34"/>
      <c r="RIR259" s="34"/>
      <c r="RIS259" s="34"/>
      <c r="RIT259" s="34"/>
      <c r="RIU259" s="34"/>
      <c r="RIV259" s="34"/>
      <c r="RIW259" s="34"/>
      <c r="RIX259" s="34"/>
      <c r="RIY259" s="34"/>
      <c r="RIZ259" s="34"/>
      <c r="RJA259" s="34"/>
      <c r="RJB259" s="34"/>
      <c r="RJC259" s="34"/>
      <c r="RJD259" s="34"/>
      <c r="RJE259" s="34"/>
      <c r="RJF259" s="34"/>
      <c r="RJG259" s="34"/>
      <c r="RJH259" s="34"/>
      <c r="RJI259" s="34"/>
      <c r="RJJ259" s="34"/>
      <c r="RJK259" s="34"/>
      <c r="RJL259" s="34"/>
      <c r="RJM259" s="34"/>
      <c r="RJN259" s="34"/>
      <c r="RJO259" s="34"/>
      <c r="RJP259" s="34"/>
      <c r="RJQ259" s="34"/>
      <c r="RJR259" s="34"/>
      <c r="RJS259" s="34"/>
      <c r="RJT259" s="34"/>
      <c r="RJU259" s="34"/>
      <c r="RJV259" s="34"/>
      <c r="RJW259" s="34"/>
      <c r="RJX259" s="34"/>
      <c r="RJY259" s="34"/>
      <c r="RJZ259" s="34"/>
      <c r="RKA259" s="34"/>
      <c r="RKB259" s="34"/>
      <c r="RKC259" s="34"/>
      <c r="RKD259" s="34"/>
      <c r="RKE259" s="34"/>
      <c r="RKF259" s="34"/>
      <c r="RKG259" s="34"/>
      <c r="RKH259" s="34"/>
      <c r="RKI259" s="34"/>
      <c r="RKJ259" s="34"/>
      <c r="RKK259" s="34"/>
      <c r="RKL259" s="34"/>
      <c r="RKM259" s="34"/>
      <c r="RKN259" s="34"/>
      <c r="RKO259" s="34"/>
      <c r="RKP259" s="34"/>
      <c r="RKQ259" s="34"/>
      <c r="RKR259" s="34"/>
      <c r="RKS259" s="34"/>
      <c r="RKT259" s="34"/>
      <c r="RKU259" s="34"/>
      <c r="RKV259" s="34"/>
      <c r="RKW259" s="34"/>
      <c r="RKX259" s="34"/>
      <c r="RKY259" s="34"/>
      <c r="RKZ259" s="34"/>
      <c r="RLA259" s="34"/>
      <c r="RLB259" s="34"/>
      <c r="RLC259" s="34"/>
      <c r="RLD259" s="34"/>
      <c r="RLE259" s="34"/>
      <c r="RLF259" s="34"/>
      <c r="RLG259" s="34"/>
      <c r="RLH259" s="34"/>
      <c r="RLI259" s="34"/>
      <c r="RLJ259" s="34"/>
      <c r="RLK259" s="34"/>
      <c r="RLL259" s="34"/>
      <c r="RLM259" s="34"/>
      <c r="RLN259" s="34"/>
      <c r="RLO259" s="34"/>
      <c r="RLP259" s="34"/>
      <c r="RLQ259" s="34"/>
      <c r="RLR259" s="34"/>
      <c r="RLS259" s="34"/>
      <c r="RLT259" s="34"/>
      <c r="RLU259" s="34"/>
      <c r="RLV259" s="34"/>
      <c r="RLW259" s="34"/>
      <c r="RLX259" s="34"/>
      <c r="RLY259" s="34"/>
      <c r="RLZ259" s="34"/>
      <c r="RMA259" s="34"/>
      <c r="RMB259" s="34"/>
      <c r="RMC259" s="34"/>
      <c r="RMD259" s="34"/>
      <c r="RME259" s="34"/>
      <c r="RMF259" s="34"/>
      <c r="RMG259" s="34"/>
      <c r="RMH259" s="34"/>
      <c r="RMI259" s="34"/>
      <c r="RMJ259" s="34"/>
      <c r="RMK259" s="34"/>
      <c r="RML259" s="34"/>
      <c r="RMM259" s="34"/>
      <c r="RMN259" s="34"/>
      <c r="RMO259" s="34"/>
      <c r="RMP259" s="34"/>
      <c r="RMQ259" s="34"/>
      <c r="RMR259" s="34"/>
      <c r="RMS259" s="34"/>
      <c r="RMT259" s="34"/>
      <c r="RMU259" s="34"/>
      <c r="RMV259" s="34"/>
      <c r="RMW259" s="34"/>
      <c r="RMX259" s="34"/>
      <c r="RMY259" s="34"/>
      <c r="RMZ259" s="34"/>
      <c r="RNA259" s="34"/>
      <c r="RNB259" s="34"/>
      <c r="RNC259" s="34"/>
      <c r="RND259" s="34"/>
      <c r="RNE259" s="34"/>
      <c r="RNF259" s="34"/>
      <c r="RNG259" s="34"/>
      <c r="RNH259" s="34"/>
      <c r="RNI259" s="34"/>
      <c r="RNJ259" s="34"/>
      <c r="RNK259" s="34"/>
      <c r="RNL259" s="34"/>
      <c r="RNM259" s="34"/>
      <c r="RNN259" s="34"/>
      <c r="RNO259" s="34"/>
      <c r="RNP259" s="34"/>
      <c r="RNQ259" s="34"/>
      <c r="RNR259" s="34"/>
      <c r="RNS259" s="34"/>
      <c r="RNT259" s="34"/>
      <c r="RNU259" s="34"/>
      <c r="RNV259" s="34"/>
      <c r="RNW259" s="34"/>
      <c r="RNX259" s="34"/>
      <c r="RNY259" s="34"/>
      <c r="RNZ259" s="34"/>
      <c r="ROA259" s="34"/>
      <c r="ROB259" s="34"/>
      <c r="ROC259" s="34"/>
      <c r="ROD259" s="34"/>
      <c r="ROE259" s="34"/>
      <c r="ROF259" s="34"/>
      <c r="ROG259" s="34"/>
      <c r="ROH259" s="34"/>
      <c r="ROI259" s="34"/>
      <c r="ROJ259" s="34"/>
      <c r="ROK259" s="34"/>
      <c r="ROL259" s="34"/>
      <c r="ROM259" s="34"/>
      <c r="RON259" s="34"/>
      <c r="ROO259" s="34"/>
      <c r="ROP259" s="34"/>
      <c r="ROQ259" s="34"/>
      <c r="ROR259" s="34"/>
      <c r="ROS259" s="34"/>
      <c r="ROT259" s="34"/>
      <c r="ROU259" s="34"/>
      <c r="ROV259" s="34"/>
      <c r="ROW259" s="34"/>
      <c r="ROX259" s="34"/>
      <c r="ROY259" s="34"/>
      <c r="ROZ259" s="34"/>
      <c r="RPA259" s="34"/>
      <c r="RPB259" s="34"/>
      <c r="RPC259" s="34"/>
      <c r="RPD259" s="34"/>
      <c r="RPE259" s="34"/>
      <c r="RPF259" s="34"/>
      <c r="RPG259" s="34"/>
      <c r="RPH259" s="34"/>
      <c r="RPI259" s="34"/>
      <c r="RPJ259" s="34"/>
      <c r="RPK259" s="34"/>
      <c r="RPL259" s="34"/>
      <c r="RPM259" s="34"/>
      <c r="RPN259" s="34"/>
      <c r="RPO259" s="34"/>
      <c r="RPP259" s="34"/>
      <c r="RPQ259" s="34"/>
      <c r="RPR259" s="34"/>
      <c r="RPS259" s="34"/>
      <c r="RPT259" s="34"/>
      <c r="RPU259" s="34"/>
      <c r="RPV259" s="34"/>
      <c r="RPW259" s="34"/>
      <c r="RPX259" s="34"/>
      <c r="RPY259" s="34"/>
      <c r="RPZ259" s="34"/>
      <c r="RQA259" s="34"/>
      <c r="RQB259" s="34"/>
      <c r="RQC259" s="34"/>
      <c r="RQD259" s="34"/>
      <c r="RQE259" s="34"/>
      <c r="RQF259" s="34"/>
      <c r="RQG259" s="34"/>
      <c r="RQH259" s="34"/>
      <c r="RQI259" s="34"/>
      <c r="RQJ259" s="34"/>
      <c r="RQK259" s="34"/>
      <c r="RQL259" s="34"/>
      <c r="RQM259" s="34"/>
      <c r="RQN259" s="34"/>
      <c r="RQO259" s="34"/>
      <c r="RQP259" s="34"/>
      <c r="RQQ259" s="34"/>
      <c r="RQR259" s="34"/>
      <c r="RQS259" s="34"/>
      <c r="RQT259" s="34"/>
      <c r="RQU259" s="34"/>
      <c r="RQV259" s="34"/>
      <c r="RQW259" s="34"/>
      <c r="RQX259" s="34"/>
      <c r="RQY259" s="34"/>
      <c r="RQZ259" s="34"/>
      <c r="RRA259" s="34"/>
      <c r="RRB259" s="34"/>
      <c r="RRC259" s="34"/>
      <c r="RRD259" s="34"/>
      <c r="RRE259" s="34"/>
      <c r="RRF259" s="34"/>
      <c r="RRG259" s="34"/>
      <c r="RRH259" s="34"/>
      <c r="RRI259" s="34"/>
      <c r="RRJ259" s="34"/>
      <c r="RRK259" s="34"/>
      <c r="RRL259" s="34"/>
      <c r="RRM259" s="34"/>
      <c r="RRN259" s="34"/>
      <c r="RRO259" s="34"/>
      <c r="RRP259" s="34"/>
      <c r="RRQ259" s="34"/>
      <c r="RRR259" s="34"/>
      <c r="RRS259" s="34"/>
      <c r="RRT259" s="34"/>
      <c r="RRU259" s="34"/>
      <c r="RRV259" s="34"/>
      <c r="RRW259" s="34"/>
      <c r="RRX259" s="34"/>
      <c r="RRY259" s="34"/>
      <c r="RRZ259" s="34"/>
      <c r="RSA259" s="34"/>
      <c r="RSB259" s="34"/>
      <c r="RSC259" s="34"/>
      <c r="RSD259" s="34"/>
      <c r="RSE259" s="34"/>
      <c r="RSF259" s="34"/>
      <c r="RSG259" s="34"/>
      <c r="RSH259" s="34"/>
      <c r="RSI259" s="34"/>
      <c r="RSJ259" s="34"/>
      <c r="RSK259" s="34"/>
      <c r="RSL259" s="34"/>
      <c r="RSM259" s="34"/>
      <c r="RSN259" s="34"/>
      <c r="RSO259" s="34"/>
      <c r="RSP259" s="34"/>
      <c r="RSQ259" s="34"/>
      <c r="RSR259" s="34"/>
      <c r="RSS259" s="34"/>
      <c r="RST259" s="34"/>
      <c r="RSU259" s="34"/>
      <c r="RSV259" s="34"/>
      <c r="RSW259" s="34"/>
      <c r="RSX259" s="34"/>
      <c r="RSY259" s="34"/>
      <c r="RSZ259" s="34"/>
      <c r="RTA259" s="34"/>
      <c r="RTB259" s="34"/>
      <c r="RTC259" s="34"/>
      <c r="RTD259" s="34"/>
      <c r="RTE259" s="34"/>
      <c r="RTF259" s="34"/>
      <c r="RTG259" s="34"/>
      <c r="RTH259" s="34"/>
      <c r="RTI259" s="34"/>
      <c r="RTJ259" s="34"/>
      <c r="RTK259" s="34"/>
      <c r="RTL259" s="34"/>
      <c r="RTM259" s="34"/>
      <c r="RTN259" s="34"/>
      <c r="RTO259" s="34"/>
      <c r="RTP259" s="34"/>
      <c r="RTQ259" s="34"/>
      <c r="RTR259" s="34"/>
      <c r="RTS259" s="34"/>
      <c r="RTT259" s="34"/>
      <c r="RTU259" s="34"/>
      <c r="RTV259" s="34"/>
      <c r="RTW259" s="34"/>
      <c r="RTX259" s="34"/>
      <c r="RTY259" s="34"/>
      <c r="RTZ259" s="34"/>
      <c r="RUA259" s="34"/>
      <c r="RUB259" s="34"/>
      <c r="RUC259" s="34"/>
      <c r="RUD259" s="34"/>
      <c r="RUE259" s="34"/>
      <c r="RUF259" s="34"/>
      <c r="RUG259" s="34"/>
      <c r="RUH259" s="34"/>
      <c r="RUI259" s="34"/>
      <c r="RUJ259" s="34"/>
      <c r="RUK259" s="34"/>
      <c r="RUL259" s="34"/>
      <c r="RUM259" s="34"/>
      <c r="RUN259" s="34"/>
      <c r="RUO259" s="34"/>
      <c r="RUP259" s="34"/>
      <c r="RUQ259" s="34"/>
      <c r="RUR259" s="34"/>
      <c r="RUS259" s="34"/>
      <c r="RUT259" s="34"/>
      <c r="RUU259" s="34"/>
      <c r="RUV259" s="34"/>
      <c r="RUW259" s="34"/>
      <c r="RUX259" s="34"/>
      <c r="RUY259" s="34"/>
      <c r="RUZ259" s="34"/>
      <c r="RVA259" s="34"/>
      <c r="RVB259" s="34"/>
      <c r="RVC259" s="34"/>
      <c r="RVD259" s="34"/>
      <c r="RVE259" s="34"/>
      <c r="RVF259" s="34"/>
      <c r="RVG259" s="34"/>
      <c r="RVH259" s="34"/>
      <c r="RVI259" s="34"/>
      <c r="RVJ259" s="34"/>
      <c r="RVK259" s="34"/>
      <c r="RVL259" s="34"/>
      <c r="RVM259" s="34"/>
      <c r="RVN259" s="34"/>
      <c r="RVO259" s="34"/>
      <c r="RVP259" s="34"/>
      <c r="RVQ259" s="34"/>
      <c r="RVR259" s="34"/>
      <c r="RVS259" s="34"/>
      <c r="RVT259" s="34"/>
      <c r="RVU259" s="34"/>
      <c r="RVV259" s="34"/>
      <c r="RVW259" s="34"/>
      <c r="RVX259" s="34"/>
      <c r="RVY259" s="34"/>
      <c r="RVZ259" s="34"/>
      <c r="RWA259" s="34"/>
      <c r="RWB259" s="34"/>
      <c r="RWC259" s="34"/>
      <c r="RWD259" s="34"/>
      <c r="RWE259" s="34"/>
      <c r="RWF259" s="34"/>
      <c r="RWG259" s="34"/>
      <c r="RWH259" s="34"/>
      <c r="RWI259" s="34"/>
      <c r="RWJ259" s="34"/>
      <c r="RWK259" s="34"/>
      <c r="RWL259" s="34"/>
      <c r="RWM259" s="34"/>
      <c r="RWN259" s="34"/>
      <c r="RWO259" s="34"/>
      <c r="RWP259" s="34"/>
      <c r="RWQ259" s="34"/>
      <c r="RWR259" s="34"/>
      <c r="RWS259" s="34"/>
      <c r="RWT259" s="34"/>
      <c r="RWU259" s="34"/>
      <c r="RWV259" s="34"/>
      <c r="RWW259" s="34"/>
      <c r="RWX259" s="34"/>
      <c r="RWY259" s="34"/>
      <c r="RWZ259" s="34"/>
      <c r="RXA259" s="34"/>
      <c r="RXB259" s="34"/>
      <c r="RXC259" s="34"/>
      <c r="RXD259" s="34"/>
      <c r="RXE259" s="34"/>
      <c r="RXF259" s="34"/>
      <c r="RXG259" s="34"/>
      <c r="RXH259" s="34"/>
      <c r="RXI259" s="34"/>
      <c r="RXJ259" s="34"/>
      <c r="RXK259" s="34"/>
      <c r="RXL259" s="34"/>
      <c r="RXM259" s="34"/>
      <c r="RXN259" s="34"/>
      <c r="RXO259" s="34"/>
      <c r="RXP259" s="34"/>
      <c r="RXQ259" s="34"/>
      <c r="RXR259" s="34"/>
      <c r="RXS259" s="34"/>
      <c r="RXT259" s="34"/>
      <c r="RXU259" s="34"/>
      <c r="RXV259" s="34"/>
      <c r="RXW259" s="34"/>
      <c r="RXX259" s="34"/>
      <c r="RXY259" s="34"/>
      <c r="RXZ259" s="34"/>
      <c r="RYA259" s="34"/>
      <c r="RYB259" s="34"/>
      <c r="RYC259" s="34"/>
      <c r="RYD259" s="34"/>
      <c r="RYE259" s="34"/>
      <c r="RYF259" s="34"/>
      <c r="RYG259" s="34"/>
      <c r="RYH259" s="34"/>
      <c r="RYI259" s="34"/>
      <c r="RYJ259" s="34"/>
      <c r="RYK259" s="34"/>
      <c r="RYL259" s="34"/>
      <c r="RYM259" s="34"/>
      <c r="RYN259" s="34"/>
      <c r="RYO259" s="34"/>
      <c r="RYP259" s="34"/>
      <c r="RYQ259" s="34"/>
      <c r="RYR259" s="34"/>
      <c r="RYS259" s="34"/>
      <c r="RYT259" s="34"/>
      <c r="RYU259" s="34"/>
      <c r="RYV259" s="34"/>
      <c r="RYW259" s="34"/>
      <c r="RYX259" s="34"/>
      <c r="RYY259" s="34"/>
      <c r="RYZ259" s="34"/>
      <c r="RZA259" s="34"/>
      <c r="RZB259" s="34"/>
      <c r="RZC259" s="34"/>
      <c r="RZD259" s="34"/>
      <c r="RZE259" s="34"/>
      <c r="RZF259" s="34"/>
      <c r="RZG259" s="34"/>
      <c r="RZH259" s="34"/>
      <c r="RZI259" s="34"/>
      <c r="RZJ259" s="34"/>
      <c r="RZK259" s="34"/>
      <c r="RZL259" s="34"/>
      <c r="RZM259" s="34"/>
      <c r="RZN259" s="34"/>
      <c r="RZO259" s="34"/>
      <c r="RZP259" s="34"/>
      <c r="RZQ259" s="34"/>
      <c r="RZR259" s="34"/>
      <c r="RZS259" s="34"/>
      <c r="RZT259" s="34"/>
      <c r="RZU259" s="34"/>
      <c r="RZV259" s="34"/>
      <c r="RZW259" s="34"/>
      <c r="RZX259" s="34"/>
      <c r="RZY259" s="34"/>
      <c r="RZZ259" s="34"/>
      <c r="SAA259" s="34"/>
      <c r="SAB259" s="34"/>
      <c r="SAC259" s="34"/>
      <c r="SAD259" s="34"/>
      <c r="SAE259" s="34"/>
      <c r="SAF259" s="34"/>
      <c r="SAG259" s="34"/>
      <c r="SAH259" s="34"/>
      <c r="SAI259" s="34"/>
      <c r="SAJ259" s="34"/>
      <c r="SAK259" s="34"/>
      <c r="SAL259" s="34"/>
      <c r="SAM259" s="34"/>
      <c r="SAN259" s="34"/>
      <c r="SAO259" s="34"/>
      <c r="SAP259" s="34"/>
      <c r="SAQ259" s="34"/>
      <c r="SAR259" s="34"/>
      <c r="SAS259" s="34"/>
      <c r="SAT259" s="34"/>
      <c r="SAU259" s="34"/>
      <c r="SAV259" s="34"/>
      <c r="SAW259" s="34"/>
      <c r="SAX259" s="34"/>
      <c r="SAY259" s="34"/>
      <c r="SAZ259" s="34"/>
      <c r="SBA259" s="34"/>
      <c r="SBB259" s="34"/>
      <c r="SBC259" s="34"/>
      <c r="SBD259" s="34"/>
      <c r="SBE259" s="34"/>
      <c r="SBF259" s="34"/>
      <c r="SBG259" s="34"/>
      <c r="SBH259" s="34"/>
      <c r="SBI259" s="34"/>
      <c r="SBJ259" s="34"/>
      <c r="SBK259" s="34"/>
      <c r="SBL259" s="34"/>
      <c r="SBM259" s="34"/>
      <c r="SBN259" s="34"/>
      <c r="SBO259" s="34"/>
      <c r="SBP259" s="34"/>
      <c r="SBQ259" s="34"/>
      <c r="SBR259" s="34"/>
      <c r="SBS259" s="34"/>
      <c r="SBT259" s="34"/>
      <c r="SBU259" s="34"/>
      <c r="SBV259" s="34"/>
      <c r="SBW259" s="34"/>
      <c r="SBX259" s="34"/>
      <c r="SBY259" s="34"/>
      <c r="SBZ259" s="34"/>
      <c r="SCA259" s="34"/>
      <c r="SCB259" s="34"/>
      <c r="SCC259" s="34"/>
      <c r="SCD259" s="34"/>
      <c r="SCE259" s="34"/>
      <c r="SCF259" s="34"/>
      <c r="SCG259" s="34"/>
      <c r="SCH259" s="34"/>
      <c r="SCI259" s="34"/>
      <c r="SCJ259" s="34"/>
      <c r="SCK259" s="34"/>
      <c r="SCL259" s="34"/>
      <c r="SCM259" s="34"/>
      <c r="SCN259" s="34"/>
      <c r="SCO259" s="34"/>
      <c r="SCP259" s="34"/>
      <c r="SCQ259" s="34"/>
      <c r="SCR259" s="34"/>
      <c r="SCS259" s="34"/>
      <c r="SCT259" s="34"/>
      <c r="SCU259" s="34"/>
      <c r="SCV259" s="34"/>
      <c r="SCW259" s="34"/>
      <c r="SCX259" s="34"/>
      <c r="SCY259" s="34"/>
      <c r="SCZ259" s="34"/>
      <c r="SDA259" s="34"/>
      <c r="SDB259" s="34"/>
      <c r="SDC259" s="34"/>
      <c r="SDD259" s="34"/>
      <c r="SDE259" s="34"/>
      <c r="SDF259" s="34"/>
      <c r="SDG259" s="34"/>
      <c r="SDH259" s="34"/>
      <c r="SDI259" s="34"/>
      <c r="SDJ259" s="34"/>
      <c r="SDK259" s="34"/>
      <c r="SDL259" s="34"/>
      <c r="SDM259" s="34"/>
      <c r="SDN259" s="34"/>
      <c r="SDO259" s="34"/>
      <c r="SDP259" s="34"/>
      <c r="SDQ259" s="34"/>
      <c r="SDR259" s="34"/>
      <c r="SDS259" s="34"/>
      <c r="SDT259" s="34"/>
      <c r="SDU259" s="34"/>
      <c r="SDV259" s="34"/>
      <c r="SDW259" s="34"/>
      <c r="SDX259" s="34"/>
      <c r="SDY259" s="34"/>
      <c r="SDZ259" s="34"/>
      <c r="SEA259" s="34"/>
      <c r="SEB259" s="34"/>
      <c r="SEC259" s="34"/>
      <c r="SED259" s="34"/>
      <c r="SEE259" s="34"/>
      <c r="SEF259" s="34"/>
      <c r="SEG259" s="34"/>
      <c r="SEH259" s="34"/>
      <c r="SEI259" s="34"/>
      <c r="SEJ259" s="34"/>
      <c r="SEK259" s="34"/>
      <c r="SEL259" s="34"/>
      <c r="SEM259" s="34"/>
      <c r="SEN259" s="34"/>
      <c r="SEO259" s="34"/>
      <c r="SEP259" s="34"/>
      <c r="SEQ259" s="34"/>
      <c r="SER259" s="34"/>
      <c r="SES259" s="34"/>
      <c r="SET259" s="34"/>
      <c r="SEU259" s="34"/>
      <c r="SEV259" s="34"/>
      <c r="SEW259" s="34"/>
      <c r="SEX259" s="34"/>
      <c r="SEY259" s="34"/>
      <c r="SEZ259" s="34"/>
      <c r="SFA259" s="34"/>
      <c r="SFB259" s="34"/>
      <c r="SFC259" s="34"/>
      <c r="SFD259" s="34"/>
      <c r="SFE259" s="34"/>
      <c r="SFF259" s="34"/>
      <c r="SFG259" s="34"/>
      <c r="SFH259" s="34"/>
      <c r="SFI259" s="34"/>
      <c r="SFJ259" s="34"/>
      <c r="SFK259" s="34"/>
      <c r="SFL259" s="34"/>
      <c r="SFM259" s="34"/>
      <c r="SFN259" s="34"/>
      <c r="SFO259" s="34"/>
      <c r="SFP259" s="34"/>
      <c r="SFQ259" s="34"/>
      <c r="SFR259" s="34"/>
      <c r="SFS259" s="34"/>
      <c r="SFT259" s="34"/>
      <c r="SFU259" s="34"/>
      <c r="SFV259" s="34"/>
      <c r="SFW259" s="34"/>
      <c r="SFX259" s="34"/>
      <c r="SFY259" s="34"/>
      <c r="SFZ259" s="34"/>
      <c r="SGA259" s="34"/>
      <c r="SGB259" s="34"/>
      <c r="SGC259" s="34"/>
      <c r="SGD259" s="34"/>
      <c r="SGE259" s="34"/>
      <c r="SGF259" s="34"/>
      <c r="SGG259" s="34"/>
      <c r="SGH259" s="34"/>
      <c r="SGI259" s="34"/>
      <c r="SGJ259" s="34"/>
      <c r="SGK259" s="34"/>
      <c r="SGL259" s="34"/>
      <c r="SGM259" s="34"/>
      <c r="SGN259" s="34"/>
      <c r="SGO259" s="34"/>
      <c r="SGP259" s="34"/>
      <c r="SGQ259" s="34"/>
      <c r="SGR259" s="34"/>
      <c r="SGS259" s="34"/>
      <c r="SGT259" s="34"/>
      <c r="SGU259" s="34"/>
      <c r="SGV259" s="34"/>
      <c r="SGW259" s="34"/>
      <c r="SGX259" s="34"/>
      <c r="SGY259" s="34"/>
      <c r="SGZ259" s="34"/>
      <c r="SHA259" s="34"/>
      <c r="SHB259" s="34"/>
      <c r="SHC259" s="34"/>
      <c r="SHD259" s="34"/>
      <c r="SHE259" s="34"/>
      <c r="SHF259" s="34"/>
      <c r="SHG259" s="34"/>
      <c r="SHH259" s="34"/>
      <c r="SHI259" s="34"/>
      <c r="SHJ259" s="34"/>
      <c r="SHK259" s="34"/>
      <c r="SHL259" s="34"/>
      <c r="SHM259" s="34"/>
      <c r="SHN259" s="34"/>
      <c r="SHO259" s="34"/>
      <c r="SHP259" s="34"/>
      <c r="SHQ259" s="34"/>
      <c r="SHR259" s="34"/>
      <c r="SHS259" s="34"/>
      <c r="SHT259" s="34"/>
      <c r="SHU259" s="34"/>
      <c r="SHV259" s="34"/>
      <c r="SHW259" s="34"/>
      <c r="SHX259" s="34"/>
      <c r="SHY259" s="34"/>
      <c r="SHZ259" s="34"/>
      <c r="SIA259" s="34"/>
      <c r="SIB259" s="34"/>
      <c r="SIC259" s="34"/>
      <c r="SID259" s="34"/>
      <c r="SIE259" s="34"/>
      <c r="SIF259" s="34"/>
      <c r="SIG259" s="34"/>
      <c r="SIH259" s="34"/>
      <c r="SII259" s="34"/>
      <c r="SIJ259" s="34"/>
      <c r="SIK259" s="34"/>
      <c r="SIL259" s="34"/>
      <c r="SIM259" s="34"/>
      <c r="SIN259" s="34"/>
      <c r="SIO259" s="34"/>
      <c r="SIP259" s="34"/>
      <c r="SIQ259" s="34"/>
      <c r="SIR259" s="34"/>
      <c r="SIS259" s="34"/>
      <c r="SIT259" s="34"/>
      <c r="SIU259" s="34"/>
      <c r="SIV259" s="34"/>
      <c r="SIW259" s="34"/>
      <c r="SIX259" s="34"/>
      <c r="SIY259" s="34"/>
      <c r="SIZ259" s="34"/>
      <c r="SJA259" s="34"/>
      <c r="SJB259" s="34"/>
      <c r="SJC259" s="34"/>
      <c r="SJD259" s="34"/>
      <c r="SJE259" s="34"/>
      <c r="SJF259" s="34"/>
      <c r="SJG259" s="34"/>
      <c r="SJH259" s="34"/>
      <c r="SJI259" s="34"/>
      <c r="SJJ259" s="34"/>
      <c r="SJK259" s="34"/>
      <c r="SJL259" s="34"/>
      <c r="SJM259" s="34"/>
      <c r="SJN259" s="34"/>
      <c r="SJO259" s="34"/>
      <c r="SJP259" s="34"/>
      <c r="SJQ259" s="34"/>
      <c r="SJR259" s="34"/>
      <c r="SJS259" s="34"/>
      <c r="SJT259" s="34"/>
      <c r="SJU259" s="34"/>
      <c r="SJV259" s="34"/>
      <c r="SJW259" s="34"/>
      <c r="SJX259" s="34"/>
      <c r="SJY259" s="34"/>
      <c r="SJZ259" s="34"/>
      <c r="SKA259" s="34"/>
      <c r="SKB259" s="34"/>
      <c r="SKC259" s="34"/>
      <c r="SKD259" s="34"/>
      <c r="SKE259" s="34"/>
      <c r="SKF259" s="34"/>
      <c r="SKG259" s="34"/>
      <c r="SKH259" s="34"/>
      <c r="SKI259" s="34"/>
      <c r="SKJ259" s="34"/>
      <c r="SKK259" s="34"/>
      <c r="SKL259" s="34"/>
      <c r="SKM259" s="34"/>
      <c r="SKN259" s="34"/>
      <c r="SKO259" s="34"/>
      <c r="SKP259" s="34"/>
      <c r="SKQ259" s="34"/>
      <c r="SKR259" s="34"/>
      <c r="SKS259" s="34"/>
      <c r="SKT259" s="34"/>
      <c r="SKU259" s="34"/>
      <c r="SKV259" s="34"/>
      <c r="SKW259" s="34"/>
      <c r="SKX259" s="34"/>
      <c r="SKY259" s="34"/>
      <c r="SKZ259" s="34"/>
      <c r="SLA259" s="34"/>
      <c r="SLB259" s="34"/>
      <c r="SLC259" s="34"/>
      <c r="SLD259" s="34"/>
      <c r="SLE259" s="34"/>
      <c r="SLF259" s="34"/>
      <c r="SLG259" s="34"/>
      <c r="SLH259" s="34"/>
      <c r="SLI259" s="34"/>
      <c r="SLJ259" s="34"/>
      <c r="SLK259" s="34"/>
      <c r="SLL259" s="34"/>
      <c r="SLM259" s="34"/>
      <c r="SLN259" s="34"/>
      <c r="SLO259" s="34"/>
      <c r="SLP259" s="34"/>
      <c r="SLQ259" s="34"/>
      <c r="SLR259" s="34"/>
      <c r="SLS259" s="34"/>
      <c r="SLT259" s="34"/>
      <c r="SLU259" s="34"/>
      <c r="SLV259" s="34"/>
      <c r="SLW259" s="34"/>
      <c r="SLX259" s="34"/>
      <c r="SLY259" s="34"/>
      <c r="SLZ259" s="34"/>
      <c r="SMA259" s="34"/>
      <c r="SMB259" s="34"/>
      <c r="SMC259" s="34"/>
      <c r="SMD259" s="34"/>
      <c r="SME259" s="34"/>
      <c r="SMF259" s="34"/>
      <c r="SMG259" s="34"/>
      <c r="SMH259" s="34"/>
      <c r="SMI259" s="34"/>
      <c r="SMJ259" s="34"/>
      <c r="SMK259" s="34"/>
      <c r="SML259" s="34"/>
      <c r="SMM259" s="34"/>
      <c r="SMN259" s="34"/>
      <c r="SMO259" s="34"/>
      <c r="SMP259" s="34"/>
      <c r="SMQ259" s="34"/>
      <c r="SMR259" s="34"/>
      <c r="SMS259" s="34"/>
      <c r="SMT259" s="34"/>
      <c r="SMU259" s="34"/>
      <c r="SMV259" s="34"/>
      <c r="SMW259" s="34"/>
      <c r="SMX259" s="34"/>
      <c r="SMY259" s="34"/>
      <c r="SMZ259" s="34"/>
      <c r="SNA259" s="34"/>
      <c r="SNB259" s="34"/>
      <c r="SNC259" s="34"/>
      <c r="SND259" s="34"/>
      <c r="SNE259" s="34"/>
      <c r="SNF259" s="34"/>
      <c r="SNG259" s="34"/>
      <c r="SNH259" s="34"/>
      <c r="SNI259" s="34"/>
      <c r="SNJ259" s="34"/>
      <c r="SNK259" s="34"/>
      <c r="SNL259" s="34"/>
      <c r="SNM259" s="34"/>
      <c r="SNN259" s="34"/>
      <c r="SNO259" s="34"/>
      <c r="SNP259" s="34"/>
      <c r="SNQ259" s="34"/>
      <c r="SNR259" s="34"/>
      <c r="SNS259" s="34"/>
      <c r="SNT259" s="34"/>
      <c r="SNU259" s="34"/>
      <c r="SNV259" s="34"/>
      <c r="SNW259" s="34"/>
      <c r="SNX259" s="34"/>
      <c r="SNY259" s="34"/>
      <c r="SNZ259" s="34"/>
      <c r="SOA259" s="34"/>
      <c r="SOB259" s="34"/>
      <c r="SOC259" s="34"/>
      <c r="SOD259" s="34"/>
      <c r="SOE259" s="34"/>
      <c r="SOF259" s="34"/>
      <c r="SOG259" s="34"/>
      <c r="SOH259" s="34"/>
      <c r="SOI259" s="34"/>
      <c r="SOJ259" s="34"/>
      <c r="SOK259" s="34"/>
      <c r="SOL259" s="34"/>
      <c r="SOM259" s="34"/>
      <c r="SON259" s="34"/>
      <c r="SOO259" s="34"/>
      <c r="SOP259" s="34"/>
      <c r="SOQ259" s="34"/>
      <c r="SOR259" s="34"/>
      <c r="SOS259" s="34"/>
      <c r="SOT259" s="34"/>
      <c r="SOU259" s="34"/>
      <c r="SOV259" s="34"/>
      <c r="SOW259" s="34"/>
      <c r="SOX259" s="34"/>
      <c r="SOY259" s="34"/>
      <c r="SOZ259" s="34"/>
      <c r="SPA259" s="34"/>
      <c r="SPB259" s="34"/>
      <c r="SPC259" s="34"/>
      <c r="SPD259" s="34"/>
      <c r="SPE259" s="34"/>
      <c r="SPF259" s="34"/>
      <c r="SPG259" s="34"/>
      <c r="SPH259" s="34"/>
      <c r="SPI259" s="34"/>
      <c r="SPJ259" s="34"/>
      <c r="SPK259" s="34"/>
      <c r="SPL259" s="34"/>
      <c r="SPM259" s="34"/>
      <c r="SPN259" s="34"/>
      <c r="SPO259" s="34"/>
      <c r="SPP259" s="34"/>
      <c r="SPQ259" s="34"/>
      <c r="SPR259" s="34"/>
      <c r="SPS259" s="34"/>
      <c r="SPT259" s="34"/>
      <c r="SPU259" s="34"/>
      <c r="SPV259" s="34"/>
      <c r="SPW259" s="34"/>
      <c r="SPX259" s="34"/>
      <c r="SPY259" s="34"/>
      <c r="SPZ259" s="34"/>
      <c r="SQA259" s="34"/>
      <c r="SQB259" s="34"/>
      <c r="SQC259" s="34"/>
      <c r="SQD259" s="34"/>
      <c r="SQE259" s="34"/>
      <c r="SQF259" s="34"/>
      <c r="SQG259" s="34"/>
      <c r="SQH259" s="34"/>
      <c r="SQI259" s="34"/>
      <c r="SQJ259" s="34"/>
      <c r="SQK259" s="34"/>
      <c r="SQL259" s="34"/>
      <c r="SQM259" s="34"/>
      <c r="SQN259" s="34"/>
      <c r="SQO259" s="34"/>
      <c r="SQP259" s="34"/>
      <c r="SQQ259" s="34"/>
      <c r="SQR259" s="34"/>
      <c r="SQS259" s="34"/>
      <c r="SQT259" s="34"/>
      <c r="SQU259" s="34"/>
      <c r="SQV259" s="34"/>
      <c r="SQW259" s="34"/>
      <c r="SQX259" s="34"/>
      <c r="SQY259" s="34"/>
      <c r="SQZ259" s="34"/>
      <c r="SRA259" s="34"/>
      <c r="SRB259" s="34"/>
      <c r="SRC259" s="34"/>
      <c r="SRD259" s="34"/>
      <c r="SRE259" s="34"/>
      <c r="SRF259" s="34"/>
      <c r="SRG259" s="34"/>
      <c r="SRH259" s="34"/>
      <c r="SRI259" s="34"/>
      <c r="SRJ259" s="34"/>
      <c r="SRK259" s="34"/>
      <c r="SRL259" s="34"/>
      <c r="SRM259" s="34"/>
      <c r="SRN259" s="34"/>
      <c r="SRO259" s="34"/>
      <c r="SRP259" s="34"/>
      <c r="SRQ259" s="34"/>
      <c r="SRR259" s="34"/>
      <c r="SRS259" s="34"/>
      <c r="SRT259" s="34"/>
      <c r="SRU259" s="34"/>
      <c r="SRV259" s="34"/>
      <c r="SRW259" s="34"/>
      <c r="SRX259" s="34"/>
      <c r="SRY259" s="34"/>
      <c r="SRZ259" s="34"/>
      <c r="SSA259" s="34"/>
      <c r="SSB259" s="34"/>
      <c r="SSC259" s="34"/>
      <c r="SSD259" s="34"/>
      <c r="SSE259" s="34"/>
      <c r="SSF259" s="34"/>
      <c r="SSG259" s="34"/>
      <c r="SSH259" s="34"/>
      <c r="SSI259" s="34"/>
      <c r="SSJ259" s="34"/>
      <c r="SSK259" s="34"/>
      <c r="SSL259" s="34"/>
      <c r="SSM259" s="34"/>
      <c r="SSN259" s="34"/>
      <c r="SSO259" s="34"/>
      <c r="SSP259" s="34"/>
      <c r="SSQ259" s="34"/>
      <c r="SSR259" s="34"/>
      <c r="SSS259" s="34"/>
      <c r="SST259" s="34"/>
      <c r="SSU259" s="34"/>
      <c r="SSV259" s="34"/>
      <c r="SSW259" s="34"/>
      <c r="SSX259" s="34"/>
      <c r="SSY259" s="34"/>
      <c r="SSZ259" s="34"/>
      <c r="STA259" s="34"/>
      <c r="STB259" s="34"/>
      <c r="STC259" s="34"/>
      <c r="STD259" s="34"/>
      <c r="STE259" s="34"/>
      <c r="STF259" s="34"/>
      <c r="STG259" s="34"/>
      <c r="STH259" s="34"/>
      <c r="STI259" s="34"/>
      <c r="STJ259" s="34"/>
      <c r="STK259" s="34"/>
      <c r="STL259" s="34"/>
      <c r="STM259" s="34"/>
      <c r="STN259" s="34"/>
      <c r="STO259" s="34"/>
      <c r="STP259" s="34"/>
      <c r="STQ259" s="34"/>
      <c r="STR259" s="34"/>
      <c r="STS259" s="34"/>
      <c r="STT259" s="34"/>
      <c r="STU259" s="34"/>
      <c r="STV259" s="34"/>
      <c r="STW259" s="34"/>
      <c r="STX259" s="34"/>
      <c r="STY259" s="34"/>
      <c r="STZ259" s="34"/>
      <c r="SUA259" s="34"/>
      <c r="SUB259" s="34"/>
      <c r="SUC259" s="34"/>
      <c r="SUD259" s="34"/>
      <c r="SUE259" s="34"/>
      <c r="SUF259" s="34"/>
      <c r="SUG259" s="34"/>
      <c r="SUH259" s="34"/>
      <c r="SUI259" s="34"/>
      <c r="SUJ259" s="34"/>
      <c r="SUK259" s="34"/>
      <c r="SUL259" s="34"/>
      <c r="SUM259" s="34"/>
      <c r="SUN259" s="34"/>
      <c r="SUO259" s="34"/>
      <c r="SUP259" s="34"/>
      <c r="SUQ259" s="34"/>
      <c r="SUR259" s="34"/>
      <c r="SUS259" s="34"/>
      <c r="SUT259" s="34"/>
      <c r="SUU259" s="34"/>
      <c r="SUV259" s="34"/>
      <c r="SUW259" s="34"/>
      <c r="SUX259" s="34"/>
      <c r="SUY259" s="34"/>
      <c r="SUZ259" s="34"/>
      <c r="SVA259" s="34"/>
      <c r="SVB259" s="34"/>
      <c r="SVC259" s="34"/>
      <c r="SVD259" s="34"/>
      <c r="SVE259" s="34"/>
      <c r="SVF259" s="34"/>
      <c r="SVG259" s="34"/>
      <c r="SVH259" s="34"/>
      <c r="SVI259" s="34"/>
      <c r="SVJ259" s="34"/>
      <c r="SVK259" s="34"/>
      <c r="SVL259" s="34"/>
      <c r="SVM259" s="34"/>
      <c r="SVN259" s="34"/>
      <c r="SVO259" s="34"/>
      <c r="SVP259" s="34"/>
      <c r="SVQ259" s="34"/>
      <c r="SVR259" s="34"/>
      <c r="SVS259" s="34"/>
      <c r="SVT259" s="34"/>
      <c r="SVU259" s="34"/>
      <c r="SVV259" s="34"/>
      <c r="SVW259" s="34"/>
      <c r="SVX259" s="34"/>
      <c r="SVY259" s="34"/>
      <c r="SVZ259" s="34"/>
      <c r="SWA259" s="34"/>
      <c r="SWB259" s="34"/>
      <c r="SWC259" s="34"/>
      <c r="SWD259" s="34"/>
      <c r="SWE259" s="34"/>
      <c r="SWF259" s="34"/>
      <c r="SWG259" s="34"/>
      <c r="SWH259" s="34"/>
      <c r="SWI259" s="34"/>
      <c r="SWJ259" s="34"/>
      <c r="SWK259" s="34"/>
      <c r="SWL259" s="34"/>
      <c r="SWM259" s="34"/>
      <c r="SWN259" s="34"/>
      <c r="SWO259" s="34"/>
      <c r="SWP259" s="34"/>
      <c r="SWQ259" s="34"/>
      <c r="SWR259" s="34"/>
      <c r="SWS259" s="34"/>
      <c r="SWT259" s="34"/>
      <c r="SWU259" s="34"/>
      <c r="SWV259" s="34"/>
      <c r="SWW259" s="34"/>
      <c r="SWX259" s="34"/>
      <c r="SWY259" s="34"/>
      <c r="SWZ259" s="34"/>
      <c r="SXA259" s="34"/>
      <c r="SXB259" s="34"/>
      <c r="SXC259" s="34"/>
      <c r="SXD259" s="34"/>
      <c r="SXE259" s="34"/>
      <c r="SXF259" s="34"/>
      <c r="SXG259" s="34"/>
      <c r="SXH259" s="34"/>
      <c r="SXI259" s="34"/>
      <c r="SXJ259" s="34"/>
      <c r="SXK259" s="34"/>
      <c r="SXL259" s="34"/>
      <c r="SXM259" s="34"/>
      <c r="SXN259" s="34"/>
      <c r="SXO259" s="34"/>
      <c r="SXP259" s="34"/>
      <c r="SXQ259" s="34"/>
      <c r="SXR259" s="34"/>
      <c r="SXS259" s="34"/>
      <c r="SXT259" s="34"/>
      <c r="SXU259" s="34"/>
      <c r="SXV259" s="34"/>
      <c r="SXW259" s="34"/>
      <c r="SXX259" s="34"/>
      <c r="SXY259" s="34"/>
      <c r="SXZ259" s="34"/>
      <c r="SYA259" s="34"/>
      <c r="SYB259" s="34"/>
      <c r="SYC259" s="34"/>
      <c r="SYD259" s="34"/>
      <c r="SYE259" s="34"/>
      <c r="SYF259" s="34"/>
      <c r="SYG259" s="34"/>
      <c r="SYH259" s="34"/>
      <c r="SYI259" s="34"/>
      <c r="SYJ259" s="34"/>
      <c r="SYK259" s="34"/>
      <c r="SYL259" s="34"/>
      <c r="SYM259" s="34"/>
      <c r="SYN259" s="34"/>
      <c r="SYO259" s="34"/>
      <c r="SYP259" s="34"/>
      <c r="SYQ259" s="34"/>
      <c r="SYR259" s="34"/>
      <c r="SYS259" s="34"/>
      <c r="SYT259" s="34"/>
      <c r="SYU259" s="34"/>
      <c r="SYV259" s="34"/>
      <c r="SYW259" s="34"/>
      <c r="SYX259" s="34"/>
      <c r="SYY259" s="34"/>
      <c r="SYZ259" s="34"/>
      <c r="SZA259" s="34"/>
      <c r="SZB259" s="34"/>
      <c r="SZC259" s="34"/>
      <c r="SZD259" s="34"/>
      <c r="SZE259" s="34"/>
      <c r="SZF259" s="34"/>
      <c r="SZG259" s="34"/>
      <c r="SZH259" s="34"/>
      <c r="SZI259" s="34"/>
      <c r="SZJ259" s="34"/>
      <c r="SZK259" s="34"/>
      <c r="SZL259" s="34"/>
      <c r="SZM259" s="34"/>
      <c r="SZN259" s="34"/>
      <c r="SZO259" s="34"/>
      <c r="SZP259" s="34"/>
      <c r="SZQ259" s="34"/>
      <c r="SZR259" s="34"/>
      <c r="SZS259" s="34"/>
      <c r="SZT259" s="34"/>
      <c r="SZU259" s="34"/>
      <c r="SZV259" s="34"/>
      <c r="SZW259" s="34"/>
      <c r="SZX259" s="34"/>
      <c r="SZY259" s="34"/>
      <c r="SZZ259" s="34"/>
      <c r="TAA259" s="34"/>
      <c r="TAB259" s="34"/>
      <c r="TAC259" s="34"/>
      <c r="TAD259" s="34"/>
      <c r="TAE259" s="34"/>
      <c r="TAF259" s="34"/>
      <c r="TAG259" s="34"/>
      <c r="TAH259" s="34"/>
      <c r="TAI259" s="34"/>
      <c r="TAJ259" s="34"/>
      <c r="TAK259" s="34"/>
      <c r="TAL259" s="34"/>
      <c r="TAM259" s="34"/>
      <c r="TAN259" s="34"/>
      <c r="TAO259" s="34"/>
      <c r="TAP259" s="34"/>
      <c r="TAQ259" s="34"/>
      <c r="TAR259" s="34"/>
      <c r="TAS259" s="34"/>
      <c r="TAT259" s="34"/>
      <c r="TAU259" s="34"/>
      <c r="TAV259" s="34"/>
      <c r="TAW259" s="34"/>
      <c r="TAX259" s="34"/>
      <c r="TAY259" s="34"/>
      <c r="TAZ259" s="34"/>
      <c r="TBA259" s="34"/>
      <c r="TBB259" s="34"/>
      <c r="TBC259" s="34"/>
      <c r="TBD259" s="34"/>
      <c r="TBE259" s="34"/>
      <c r="TBF259" s="34"/>
      <c r="TBG259" s="34"/>
      <c r="TBH259" s="34"/>
      <c r="TBI259" s="34"/>
      <c r="TBJ259" s="34"/>
      <c r="TBK259" s="34"/>
      <c r="TBL259" s="34"/>
      <c r="TBM259" s="34"/>
      <c r="TBN259" s="34"/>
      <c r="TBO259" s="34"/>
      <c r="TBP259" s="34"/>
      <c r="TBQ259" s="34"/>
      <c r="TBR259" s="34"/>
      <c r="TBS259" s="34"/>
      <c r="TBT259" s="34"/>
      <c r="TBU259" s="34"/>
      <c r="TBV259" s="34"/>
      <c r="TBW259" s="34"/>
      <c r="TBX259" s="34"/>
      <c r="TBY259" s="34"/>
      <c r="TBZ259" s="34"/>
      <c r="TCA259" s="34"/>
      <c r="TCB259" s="34"/>
      <c r="TCC259" s="34"/>
      <c r="TCD259" s="34"/>
      <c r="TCE259" s="34"/>
      <c r="TCF259" s="34"/>
      <c r="TCG259" s="34"/>
      <c r="TCH259" s="34"/>
      <c r="TCI259" s="34"/>
      <c r="TCJ259" s="34"/>
      <c r="TCK259" s="34"/>
      <c r="TCL259" s="34"/>
      <c r="TCM259" s="34"/>
      <c r="TCN259" s="34"/>
      <c r="TCO259" s="34"/>
      <c r="TCP259" s="34"/>
      <c r="TCQ259" s="34"/>
      <c r="TCR259" s="34"/>
      <c r="TCS259" s="34"/>
      <c r="TCT259" s="34"/>
      <c r="TCU259" s="34"/>
      <c r="TCV259" s="34"/>
      <c r="TCW259" s="34"/>
      <c r="TCX259" s="34"/>
      <c r="TCY259" s="34"/>
      <c r="TCZ259" s="34"/>
      <c r="TDA259" s="34"/>
      <c r="TDB259" s="34"/>
      <c r="TDC259" s="34"/>
      <c r="TDD259" s="34"/>
      <c r="TDE259" s="34"/>
      <c r="TDF259" s="34"/>
      <c r="TDG259" s="34"/>
      <c r="TDH259" s="34"/>
      <c r="TDI259" s="34"/>
      <c r="TDJ259" s="34"/>
      <c r="TDK259" s="34"/>
      <c r="TDL259" s="34"/>
      <c r="TDM259" s="34"/>
      <c r="TDN259" s="34"/>
      <c r="TDO259" s="34"/>
      <c r="TDP259" s="34"/>
      <c r="TDQ259" s="34"/>
      <c r="TDR259" s="34"/>
      <c r="TDS259" s="34"/>
      <c r="TDT259" s="34"/>
      <c r="TDU259" s="34"/>
      <c r="TDV259" s="34"/>
      <c r="TDW259" s="34"/>
      <c r="TDX259" s="34"/>
      <c r="TDY259" s="34"/>
      <c r="TDZ259" s="34"/>
      <c r="TEA259" s="34"/>
      <c r="TEB259" s="34"/>
      <c r="TEC259" s="34"/>
      <c r="TED259" s="34"/>
      <c r="TEE259" s="34"/>
      <c r="TEF259" s="34"/>
      <c r="TEG259" s="34"/>
      <c r="TEH259" s="34"/>
      <c r="TEI259" s="34"/>
      <c r="TEJ259" s="34"/>
      <c r="TEK259" s="34"/>
      <c r="TEL259" s="34"/>
      <c r="TEM259" s="34"/>
      <c r="TEN259" s="34"/>
      <c r="TEO259" s="34"/>
      <c r="TEP259" s="34"/>
      <c r="TEQ259" s="34"/>
      <c r="TER259" s="34"/>
      <c r="TES259" s="34"/>
      <c r="TET259" s="34"/>
      <c r="TEU259" s="34"/>
      <c r="TEV259" s="34"/>
      <c r="TEW259" s="34"/>
      <c r="TEX259" s="34"/>
      <c r="TEY259" s="34"/>
      <c r="TEZ259" s="34"/>
      <c r="TFA259" s="34"/>
      <c r="TFB259" s="34"/>
      <c r="TFC259" s="34"/>
      <c r="TFD259" s="34"/>
      <c r="TFE259" s="34"/>
      <c r="TFF259" s="34"/>
      <c r="TFG259" s="34"/>
      <c r="TFH259" s="34"/>
      <c r="TFI259" s="34"/>
      <c r="TFJ259" s="34"/>
      <c r="TFK259" s="34"/>
      <c r="TFL259" s="34"/>
      <c r="TFM259" s="34"/>
      <c r="TFN259" s="34"/>
      <c r="TFO259" s="34"/>
      <c r="TFP259" s="34"/>
      <c r="TFQ259" s="34"/>
      <c r="TFR259" s="34"/>
      <c r="TFS259" s="34"/>
      <c r="TFT259" s="34"/>
      <c r="TFU259" s="34"/>
      <c r="TFV259" s="34"/>
      <c r="TFW259" s="34"/>
      <c r="TFX259" s="34"/>
      <c r="TFY259" s="34"/>
      <c r="TFZ259" s="34"/>
      <c r="TGA259" s="34"/>
      <c r="TGB259" s="34"/>
      <c r="TGC259" s="34"/>
      <c r="TGD259" s="34"/>
      <c r="TGE259" s="34"/>
      <c r="TGF259" s="34"/>
      <c r="TGG259" s="34"/>
      <c r="TGH259" s="34"/>
      <c r="TGI259" s="34"/>
      <c r="TGJ259" s="34"/>
      <c r="TGK259" s="34"/>
      <c r="TGL259" s="34"/>
      <c r="TGM259" s="34"/>
      <c r="TGN259" s="34"/>
      <c r="TGO259" s="34"/>
      <c r="TGP259" s="34"/>
      <c r="TGQ259" s="34"/>
      <c r="TGR259" s="34"/>
      <c r="TGS259" s="34"/>
      <c r="TGT259" s="34"/>
      <c r="TGU259" s="34"/>
      <c r="TGV259" s="34"/>
      <c r="TGW259" s="34"/>
      <c r="TGX259" s="34"/>
      <c r="TGY259" s="34"/>
      <c r="TGZ259" s="34"/>
      <c r="THA259" s="34"/>
      <c r="THB259" s="34"/>
      <c r="THC259" s="34"/>
      <c r="THD259" s="34"/>
      <c r="THE259" s="34"/>
      <c r="THF259" s="34"/>
      <c r="THG259" s="34"/>
      <c r="THH259" s="34"/>
      <c r="THI259" s="34"/>
      <c r="THJ259" s="34"/>
      <c r="THK259" s="34"/>
      <c r="THL259" s="34"/>
      <c r="THM259" s="34"/>
      <c r="THN259" s="34"/>
      <c r="THO259" s="34"/>
      <c r="THP259" s="34"/>
      <c r="THQ259" s="34"/>
      <c r="THR259" s="34"/>
      <c r="THS259" s="34"/>
      <c r="THT259" s="34"/>
      <c r="THU259" s="34"/>
      <c r="THV259" s="34"/>
      <c r="THW259" s="34"/>
      <c r="THX259" s="34"/>
      <c r="THY259" s="34"/>
      <c r="THZ259" s="34"/>
      <c r="TIA259" s="34"/>
      <c r="TIB259" s="34"/>
      <c r="TIC259" s="34"/>
      <c r="TID259" s="34"/>
      <c r="TIE259" s="34"/>
      <c r="TIF259" s="34"/>
      <c r="TIG259" s="34"/>
      <c r="TIH259" s="34"/>
      <c r="TII259" s="34"/>
      <c r="TIJ259" s="34"/>
      <c r="TIK259" s="34"/>
      <c r="TIL259" s="34"/>
      <c r="TIM259" s="34"/>
      <c r="TIN259" s="34"/>
      <c r="TIO259" s="34"/>
      <c r="TIP259" s="34"/>
      <c r="TIQ259" s="34"/>
      <c r="TIR259" s="34"/>
      <c r="TIS259" s="34"/>
      <c r="TIT259" s="34"/>
      <c r="TIU259" s="34"/>
      <c r="TIV259" s="34"/>
      <c r="TIW259" s="34"/>
      <c r="TIX259" s="34"/>
      <c r="TIY259" s="34"/>
      <c r="TIZ259" s="34"/>
      <c r="TJA259" s="34"/>
      <c r="TJB259" s="34"/>
      <c r="TJC259" s="34"/>
      <c r="TJD259" s="34"/>
      <c r="TJE259" s="34"/>
      <c r="TJF259" s="34"/>
      <c r="TJG259" s="34"/>
      <c r="TJH259" s="34"/>
      <c r="TJI259" s="34"/>
      <c r="TJJ259" s="34"/>
      <c r="TJK259" s="34"/>
      <c r="TJL259" s="34"/>
      <c r="TJM259" s="34"/>
      <c r="TJN259" s="34"/>
      <c r="TJO259" s="34"/>
      <c r="TJP259" s="34"/>
      <c r="TJQ259" s="34"/>
      <c r="TJR259" s="34"/>
      <c r="TJS259" s="34"/>
      <c r="TJT259" s="34"/>
      <c r="TJU259" s="34"/>
      <c r="TJV259" s="34"/>
      <c r="TJW259" s="34"/>
      <c r="TJX259" s="34"/>
      <c r="TJY259" s="34"/>
      <c r="TJZ259" s="34"/>
      <c r="TKA259" s="34"/>
      <c r="TKB259" s="34"/>
      <c r="TKC259" s="34"/>
      <c r="TKD259" s="34"/>
      <c r="TKE259" s="34"/>
      <c r="TKF259" s="34"/>
      <c r="TKG259" s="34"/>
      <c r="TKH259" s="34"/>
      <c r="TKI259" s="34"/>
      <c r="TKJ259" s="34"/>
      <c r="TKK259" s="34"/>
      <c r="TKL259" s="34"/>
      <c r="TKM259" s="34"/>
      <c r="TKN259" s="34"/>
      <c r="TKO259" s="34"/>
      <c r="TKP259" s="34"/>
      <c r="TKQ259" s="34"/>
      <c r="TKR259" s="34"/>
      <c r="TKS259" s="34"/>
      <c r="TKT259" s="34"/>
      <c r="TKU259" s="34"/>
      <c r="TKV259" s="34"/>
      <c r="TKW259" s="34"/>
      <c r="TKX259" s="34"/>
      <c r="TKY259" s="34"/>
      <c r="TKZ259" s="34"/>
      <c r="TLA259" s="34"/>
      <c r="TLB259" s="34"/>
      <c r="TLC259" s="34"/>
      <c r="TLD259" s="34"/>
      <c r="TLE259" s="34"/>
      <c r="TLF259" s="34"/>
      <c r="TLG259" s="34"/>
      <c r="TLH259" s="34"/>
      <c r="TLI259" s="34"/>
      <c r="TLJ259" s="34"/>
      <c r="TLK259" s="34"/>
      <c r="TLL259" s="34"/>
      <c r="TLM259" s="34"/>
      <c r="TLN259" s="34"/>
      <c r="TLO259" s="34"/>
      <c r="TLP259" s="34"/>
      <c r="TLQ259" s="34"/>
      <c r="TLR259" s="34"/>
      <c r="TLS259" s="34"/>
      <c r="TLT259" s="34"/>
      <c r="TLU259" s="34"/>
      <c r="TLV259" s="34"/>
      <c r="TLW259" s="34"/>
      <c r="TLX259" s="34"/>
      <c r="TLY259" s="34"/>
      <c r="TLZ259" s="34"/>
      <c r="TMA259" s="34"/>
      <c r="TMB259" s="34"/>
      <c r="TMC259" s="34"/>
      <c r="TMD259" s="34"/>
      <c r="TME259" s="34"/>
      <c r="TMF259" s="34"/>
      <c r="TMG259" s="34"/>
      <c r="TMH259" s="34"/>
      <c r="TMI259" s="34"/>
      <c r="TMJ259" s="34"/>
      <c r="TMK259" s="34"/>
      <c r="TML259" s="34"/>
      <c r="TMM259" s="34"/>
      <c r="TMN259" s="34"/>
      <c r="TMO259" s="34"/>
      <c r="TMP259" s="34"/>
      <c r="TMQ259" s="34"/>
      <c r="TMR259" s="34"/>
      <c r="TMS259" s="34"/>
      <c r="TMT259" s="34"/>
      <c r="TMU259" s="34"/>
      <c r="TMV259" s="34"/>
      <c r="TMW259" s="34"/>
      <c r="TMX259" s="34"/>
      <c r="TMY259" s="34"/>
      <c r="TMZ259" s="34"/>
      <c r="TNA259" s="34"/>
      <c r="TNB259" s="34"/>
      <c r="TNC259" s="34"/>
      <c r="TND259" s="34"/>
      <c r="TNE259" s="34"/>
      <c r="TNF259" s="34"/>
      <c r="TNG259" s="34"/>
      <c r="TNH259" s="34"/>
      <c r="TNI259" s="34"/>
      <c r="TNJ259" s="34"/>
      <c r="TNK259" s="34"/>
      <c r="TNL259" s="34"/>
      <c r="TNM259" s="34"/>
      <c r="TNN259" s="34"/>
      <c r="TNO259" s="34"/>
      <c r="TNP259" s="34"/>
      <c r="TNQ259" s="34"/>
      <c r="TNR259" s="34"/>
      <c r="TNS259" s="34"/>
      <c r="TNT259" s="34"/>
      <c r="TNU259" s="34"/>
      <c r="TNV259" s="34"/>
      <c r="TNW259" s="34"/>
      <c r="TNX259" s="34"/>
      <c r="TNY259" s="34"/>
      <c r="TNZ259" s="34"/>
      <c r="TOA259" s="34"/>
      <c r="TOB259" s="34"/>
      <c r="TOC259" s="34"/>
      <c r="TOD259" s="34"/>
      <c r="TOE259" s="34"/>
      <c r="TOF259" s="34"/>
      <c r="TOG259" s="34"/>
      <c r="TOH259" s="34"/>
      <c r="TOI259" s="34"/>
      <c r="TOJ259" s="34"/>
      <c r="TOK259" s="34"/>
      <c r="TOL259" s="34"/>
      <c r="TOM259" s="34"/>
      <c r="TON259" s="34"/>
      <c r="TOO259" s="34"/>
      <c r="TOP259" s="34"/>
      <c r="TOQ259" s="34"/>
      <c r="TOR259" s="34"/>
      <c r="TOS259" s="34"/>
      <c r="TOT259" s="34"/>
      <c r="TOU259" s="34"/>
      <c r="TOV259" s="34"/>
      <c r="TOW259" s="34"/>
      <c r="TOX259" s="34"/>
      <c r="TOY259" s="34"/>
      <c r="TOZ259" s="34"/>
      <c r="TPA259" s="34"/>
      <c r="TPB259" s="34"/>
      <c r="TPC259" s="34"/>
      <c r="TPD259" s="34"/>
      <c r="TPE259" s="34"/>
      <c r="TPF259" s="34"/>
      <c r="TPG259" s="34"/>
      <c r="TPH259" s="34"/>
      <c r="TPI259" s="34"/>
      <c r="TPJ259" s="34"/>
      <c r="TPK259" s="34"/>
      <c r="TPL259" s="34"/>
      <c r="TPM259" s="34"/>
      <c r="TPN259" s="34"/>
      <c r="TPO259" s="34"/>
      <c r="TPP259" s="34"/>
      <c r="TPQ259" s="34"/>
      <c r="TPR259" s="34"/>
      <c r="TPS259" s="34"/>
      <c r="TPT259" s="34"/>
      <c r="TPU259" s="34"/>
      <c r="TPV259" s="34"/>
      <c r="TPW259" s="34"/>
      <c r="TPX259" s="34"/>
      <c r="TPY259" s="34"/>
      <c r="TPZ259" s="34"/>
      <c r="TQA259" s="34"/>
      <c r="TQB259" s="34"/>
      <c r="TQC259" s="34"/>
      <c r="TQD259" s="34"/>
      <c r="TQE259" s="34"/>
      <c r="TQF259" s="34"/>
      <c r="TQG259" s="34"/>
      <c r="TQH259" s="34"/>
      <c r="TQI259" s="34"/>
      <c r="TQJ259" s="34"/>
      <c r="TQK259" s="34"/>
      <c r="TQL259" s="34"/>
      <c r="TQM259" s="34"/>
      <c r="TQN259" s="34"/>
      <c r="TQO259" s="34"/>
      <c r="TQP259" s="34"/>
      <c r="TQQ259" s="34"/>
      <c r="TQR259" s="34"/>
      <c r="TQS259" s="34"/>
      <c r="TQT259" s="34"/>
      <c r="TQU259" s="34"/>
      <c r="TQV259" s="34"/>
      <c r="TQW259" s="34"/>
      <c r="TQX259" s="34"/>
      <c r="TQY259" s="34"/>
      <c r="TQZ259" s="34"/>
      <c r="TRA259" s="34"/>
      <c r="TRB259" s="34"/>
      <c r="TRC259" s="34"/>
      <c r="TRD259" s="34"/>
      <c r="TRE259" s="34"/>
      <c r="TRF259" s="34"/>
      <c r="TRG259" s="34"/>
      <c r="TRH259" s="34"/>
      <c r="TRI259" s="34"/>
      <c r="TRJ259" s="34"/>
      <c r="TRK259" s="34"/>
      <c r="TRL259" s="34"/>
      <c r="TRM259" s="34"/>
      <c r="TRN259" s="34"/>
      <c r="TRO259" s="34"/>
      <c r="TRP259" s="34"/>
      <c r="TRQ259" s="34"/>
      <c r="TRR259" s="34"/>
      <c r="TRS259" s="34"/>
      <c r="TRT259" s="34"/>
      <c r="TRU259" s="34"/>
      <c r="TRV259" s="34"/>
      <c r="TRW259" s="34"/>
      <c r="TRX259" s="34"/>
      <c r="TRY259" s="34"/>
      <c r="TRZ259" s="34"/>
      <c r="TSA259" s="34"/>
      <c r="TSB259" s="34"/>
      <c r="TSC259" s="34"/>
      <c r="TSD259" s="34"/>
      <c r="TSE259" s="34"/>
      <c r="TSF259" s="34"/>
      <c r="TSG259" s="34"/>
      <c r="TSH259" s="34"/>
      <c r="TSI259" s="34"/>
      <c r="TSJ259" s="34"/>
      <c r="TSK259" s="34"/>
      <c r="TSL259" s="34"/>
      <c r="TSM259" s="34"/>
      <c r="TSN259" s="34"/>
      <c r="TSO259" s="34"/>
      <c r="TSP259" s="34"/>
      <c r="TSQ259" s="34"/>
      <c r="TSR259" s="34"/>
      <c r="TSS259" s="34"/>
      <c r="TST259" s="34"/>
      <c r="TSU259" s="34"/>
      <c r="TSV259" s="34"/>
      <c r="TSW259" s="34"/>
      <c r="TSX259" s="34"/>
      <c r="TSY259" s="34"/>
      <c r="TSZ259" s="34"/>
      <c r="TTA259" s="34"/>
      <c r="TTB259" s="34"/>
      <c r="TTC259" s="34"/>
      <c r="TTD259" s="34"/>
      <c r="TTE259" s="34"/>
      <c r="TTF259" s="34"/>
      <c r="TTG259" s="34"/>
      <c r="TTH259" s="34"/>
      <c r="TTI259" s="34"/>
      <c r="TTJ259" s="34"/>
      <c r="TTK259" s="34"/>
      <c r="TTL259" s="34"/>
      <c r="TTM259" s="34"/>
      <c r="TTN259" s="34"/>
      <c r="TTO259" s="34"/>
      <c r="TTP259" s="34"/>
      <c r="TTQ259" s="34"/>
      <c r="TTR259" s="34"/>
      <c r="TTS259" s="34"/>
      <c r="TTT259" s="34"/>
      <c r="TTU259" s="34"/>
      <c r="TTV259" s="34"/>
      <c r="TTW259" s="34"/>
      <c r="TTX259" s="34"/>
      <c r="TTY259" s="34"/>
      <c r="TTZ259" s="34"/>
      <c r="TUA259" s="34"/>
      <c r="TUB259" s="34"/>
      <c r="TUC259" s="34"/>
      <c r="TUD259" s="34"/>
      <c r="TUE259" s="34"/>
      <c r="TUF259" s="34"/>
      <c r="TUG259" s="34"/>
      <c r="TUH259" s="34"/>
      <c r="TUI259" s="34"/>
      <c r="TUJ259" s="34"/>
      <c r="TUK259" s="34"/>
      <c r="TUL259" s="34"/>
      <c r="TUM259" s="34"/>
      <c r="TUN259" s="34"/>
      <c r="TUO259" s="34"/>
      <c r="TUP259" s="34"/>
      <c r="TUQ259" s="34"/>
      <c r="TUR259" s="34"/>
      <c r="TUS259" s="34"/>
      <c r="TUT259" s="34"/>
      <c r="TUU259" s="34"/>
      <c r="TUV259" s="34"/>
      <c r="TUW259" s="34"/>
      <c r="TUX259" s="34"/>
      <c r="TUY259" s="34"/>
      <c r="TUZ259" s="34"/>
      <c r="TVA259" s="34"/>
      <c r="TVB259" s="34"/>
      <c r="TVC259" s="34"/>
      <c r="TVD259" s="34"/>
      <c r="TVE259" s="34"/>
      <c r="TVF259" s="34"/>
      <c r="TVG259" s="34"/>
      <c r="TVH259" s="34"/>
      <c r="TVI259" s="34"/>
      <c r="TVJ259" s="34"/>
      <c r="TVK259" s="34"/>
      <c r="TVL259" s="34"/>
      <c r="TVM259" s="34"/>
      <c r="TVN259" s="34"/>
      <c r="TVO259" s="34"/>
      <c r="TVP259" s="34"/>
      <c r="TVQ259" s="34"/>
      <c r="TVR259" s="34"/>
      <c r="TVS259" s="34"/>
      <c r="TVT259" s="34"/>
      <c r="TVU259" s="34"/>
      <c r="TVV259" s="34"/>
      <c r="TVW259" s="34"/>
      <c r="TVX259" s="34"/>
      <c r="TVY259" s="34"/>
      <c r="TVZ259" s="34"/>
      <c r="TWA259" s="34"/>
      <c r="TWB259" s="34"/>
      <c r="TWC259" s="34"/>
      <c r="TWD259" s="34"/>
      <c r="TWE259" s="34"/>
      <c r="TWF259" s="34"/>
      <c r="TWG259" s="34"/>
      <c r="TWH259" s="34"/>
      <c r="TWI259" s="34"/>
      <c r="TWJ259" s="34"/>
      <c r="TWK259" s="34"/>
      <c r="TWL259" s="34"/>
      <c r="TWM259" s="34"/>
      <c r="TWN259" s="34"/>
      <c r="TWO259" s="34"/>
      <c r="TWP259" s="34"/>
      <c r="TWQ259" s="34"/>
      <c r="TWR259" s="34"/>
      <c r="TWS259" s="34"/>
      <c r="TWT259" s="34"/>
      <c r="TWU259" s="34"/>
      <c r="TWV259" s="34"/>
      <c r="TWW259" s="34"/>
      <c r="TWX259" s="34"/>
      <c r="TWY259" s="34"/>
      <c r="TWZ259" s="34"/>
      <c r="TXA259" s="34"/>
      <c r="TXB259" s="34"/>
      <c r="TXC259" s="34"/>
      <c r="TXD259" s="34"/>
      <c r="TXE259" s="34"/>
      <c r="TXF259" s="34"/>
      <c r="TXG259" s="34"/>
      <c r="TXH259" s="34"/>
      <c r="TXI259" s="34"/>
      <c r="TXJ259" s="34"/>
      <c r="TXK259" s="34"/>
      <c r="TXL259" s="34"/>
      <c r="TXM259" s="34"/>
      <c r="TXN259" s="34"/>
      <c r="TXO259" s="34"/>
      <c r="TXP259" s="34"/>
      <c r="TXQ259" s="34"/>
      <c r="TXR259" s="34"/>
      <c r="TXS259" s="34"/>
      <c r="TXT259" s="34"/>
      <c r="TXU259" s="34"/>
      <c r="TXV259" s="34"/>
      <c r="TXW259" s="34"/>
      <c r="TXX259" s="34"/>
      <c r="TXY259" s="34"/>
      <c r="TXZ259" s="34"/>
      <c r="TYA259" s="34"/>
      <c r="TYB259" s="34"/>
      <c r="TYC259" s="34"/>
      <c r="TYD259" s="34"/>
      <c r="TYE259" s="34"/>
      <c r="TYF259" s="34"/>
      <c r="TYG259" s="34"/>
      <c r="TYH259" s="34"/>
      <c r="TYI259" s="34"/>
      <c r="TYJ259" s="34"/>
      <c r="TYK259" s="34"/>
      <c r="TYL259" s="34"/>
      <c r="TYM259" s="34"/>
      <c r="TYN259" s="34"/>
      <c r="TYO259" s="34"/>
      <c r="TYP259" s="34"/>
      <c r="TYQ259" s="34"/>
      <c r="TYR259" s="34"/>
      <c r="TYS259" s="34"/>
      <c r="TYT259" s="34"/>
      <c r="TYU259" s="34"/>
      <c r="TYV259" s="34"/>
      <c r="TYW259" s="34"/>
      <c r="TYX259" s="34"/>
      <c r="TYY259" s="34"/>
      <c r="TYZ259" s="34"/>
      <c r="TZA259" s="34"/>
      <c r="TZB259" s="34"/>
      <c r="TZC259" s="34"/>
      <c r="TZD259" s="34"/>
      <c r="TZE259" s="34"/>
      <c r="TZF259" s="34"/>
      <c r="TZG259" s="34"/>
      <c r="TZH259" s="34"/>
      <c r="TZI259" s="34"/>
      <c r="TZJ259" s="34"/>
      <c r="TZK259" s="34"/>
      <c r="TZL259" s="34"/>
      <c r="TZM259" s="34"/>
      <c r="TZN259" s="34"/>
      <c r="TZO259" s="34"/>
      <c r="TZP259" s="34"/>
      <c r="TZQ259" s="34"/>
      <c r="TZR259" s="34"/>
      <c r="TZS259" s="34"/>
      <c r="TZT259" s="34"/>
      <c r="TZU259" s="34"/>
      <c r="TZV259" s="34"/>
      <c r="TZW259" s="34"/>
      <c r="TZX259" s="34"/>
      <c r="TZY259" s="34"/>
      <c r="TZZ259" s="34"/>
      <c r="UAA259" s="34"/>
      <c r="UAB259" s="34"/>
      <c r="UAC259" s="34"/>
      <c r="UAD259" s="34"/>
      <c r="UAE259" s="34"/>
      <c r="UAF259" s="34"/>
      <c r="UAG259" s="34"/>
      <c r="UAH259" s="34"/>
      <c r="UAI259" s="34"/>
      <c r="UAJ259" s="34"/>
      <c r="UAK259" s="34"/>
      <c r="UAL259" s="34"/>
      <c r="UAM259" s="34"/>
      <c r="UAN259" s="34"/>
      <c r="UAO259" s="34"/>
      <c r="UAP259" s="34"/>
      <c r="UAQ259" s="34"/>
      <c r="UAR259" s="34"/>
      <c r="UAS259" s="34"/>
      <c r="UAT259" s="34"/>
      <c r="UAU259" s="34"/>
      <c r="UAV259" s="34"/>
      <c r="UAW259" s="34"/>
      <c r="UAX259" s="34"/>
      <c r="UAY259" s="34"/>
      <c r="UAZ259" s="34"/>
      <c r="UBA259" s="34"/>
      <c r="UBB259" s="34"/>
      <c r="UBC259" s="34"/>
      <c r="UBD259" s="34"/>
      <c r="UBE259" s="34"/>
      <c r="UBF259" s="34"/>
      <c r="UBG259" s="34"/>
      <c r="UBH259" s="34"/>
      <c r="UBI259" s="34"/>
      <c r="UBJ259" s="34"/>
      <c r="UBK259" s="34"/>
      <c r="UBL259" s="34"/>
      <c r="UBM259" s="34"/>
      <c r="UBN259" s="34"/>
      <c r="UBO259" s="34"/>
      <c r="UBP259" s="34"/>
      <c r="UBQ259" s="34"/>
      <c r="UBR259" s="34"/>
      <c r="UBS259" s="34"/>
      <c r="UBT259" s="34"/>
      <c r="UBU259" s="34"/>
      <c r="UBV259" s="34"/>
      <c r="UBW259" s="34"/>
      <c r="UBX259" s="34"/>
      <c r="UBY259" s="34"/>
      <c r="UBZ259" s="34"/>
      <c r="UCA259" s="34"/>
      <c r="UCB259" s="34"/>
      <c r="UCC259" s="34"/>
      <c r="UCD259" s="34"/>
      <c r="UCE259" s="34"/>
      <c r="UCF259" s="34"/>
      <c r="UCG259" s="34"/>
      <c r="UCH259" s="34"/>
      <c r="UCI259" s="34"/>
      <c r="UCJ259" s="34"/>
      <c r="UCK259" s="34"/>
      <c r="UCL259" s="34"/>
      <c r="UCM259" s="34"/>
      <c r="UCN259" s="34"/>
      <c r="UCO259" s="34"/>
      <c r="UCP259" s="34"/>
      <c r="UCQ259" s="34"/>
      <c r="UCR259" s="34"/>
      <c r="UCS259" s="34"/>
      <c r="UCT259" s="34"/>
      <c r="UCU259" s="34"/>
      <c r="UCV259" s="34"/>
      <c r="UCW259" s="34"/>
      <c r="UCX259" s="34"/>
      <c r="UCY259" s="34"/>
      <c r="UCZ259" s="34"/>
      <c r="UDA259" s="34"/>
      <c r="UDB259" s="34"/>
      <c r="UDC259" s="34"/>
      <c r="UDD259" s="34"/>
      <c r="UDE259" s="34"/>
      <c r="UDF259" s="34"/>
      <c r="UDG259" s="34"/>
      <c r="UDH259" s="34"/>
      <c r="UDI259" s="34"/>
      <c r="UDJ259" s="34"/>
      <c r="UDK259" s="34"/>
      <c r="UDL259" s="34"/>
      <c r="UDM259" s="34"/>
      <c r="UDN259" s="34"/>
      <c r="UDO259" s="34"/>
      <c r="UDP259" s="34"/>
      <c r="UDQ259" s="34"/>
      <c r="UDR259" s="34"/>
      <c r="UDS259" s="34"/>
      <c r="UDT259" s="34"/>
      <c r="UDU259" s="34"/>
      <c r="UDV259" s="34"/>
      <c r="UDW259" s="34"/>
      <c r="UDX259" s="34"/>
      <c r="UDY259" s="34"/>
      <c r="UDZ259" s="34"/>
      <c r="UEA259" s="34"/>
      <c r="UEB259" s="34"/>
      <c r="UEC259" s="34"/>
      <c r="UED259" s="34"/>
      <c r="UEE259" s="34"/>
      <c r="UEF259" s="34"/>
      <c r="UEG259" s="34"/>
      <c r="UEH259" s="34"/>
      <c r="UEI259" s="34"/>
      <c r="UEJ259" s="34"/>
      <c r="UEK259" s="34"/>
      <c r="UEL259" s="34"/>
      <c r="UEM259" s="34"/>
      <c r="UEN259" s="34"/>
      <c r="UEO259" s="34"/>
      <c r="UEP259" s="34"/>
      <c r="UEQ259" s="34"/>
      <c r="UER259" s="34"/>
      <c r="UES259" s="34"/>
      <c r="UET259" s="34"/>
      <c r="UEU259" s="34"/>
      <c r="UEV259" s="34"/>
      <c r="UEW259" s="34"/>
      <c r="UEX259" s="34"/>
      <c r="UEY259" s="34"/>
      <c r="UEZ259" s="34"/>
      <c r="UFA259" s="34"/>
      <c r="UFB259" s="34"/>
      <c r="UFC259" s="34"/>
      <c r="UFD259" s="34"/>
      <c r="UFE259" s="34"/>
      <c r="UFF259" s="34"/>
      <c r="UFG259" s="34"/>
      <c r="UFH259" s="34"/>
      <c r="UFI259" s="34"/>
      <c r="UFJ259" s="34"/>
      <c r="UFK259" s="34"/>
      <c r="UFL259" s="34"/>
      <c r="UFM259" s="34"/>
      <c r="UFN259" s="34"/>
      <c r="UFO259" s="34"/>
      <c r="UFP259" s="34"/>
      <c r="UFQ259" s="34"/>
      <c r="UFR259" s="34"/>
      <c r="UFS259" s="34"/>
      <c r="UFT259" s="34"/>
      <c r="UFU259" s="34"/>
      <c r="UFV259" s="34"/>
      <c r="UFW259" s="34"/>
      <c r="UFX259" s="34"/>
      <c r="UFY259" s="34"/>
      <c r="UFZ259" s="34"/>
      <c r="UGA259" s="34"/>
      <c r="UGB259" s="34"/>
      <c r="UGC259" s="34"/>
      <c r="UGD259" s="34"/>
      <c r="UGE259" s="34"/>
      <c r="UGF259" s="34"/>
      <c r="UGG259" s="34"/>
      <c r="UGH259" s="34"/>
      <c r="UGI259" s="34"/>
      <c r="UGJ259" s="34"/>
      <c r="UGK259" s="34"/>
      <c r="UGL259" s="34"/>
      <c r="UGM259" s="34"/>
      <c r="UGN259" s="34"/>
      <c r="UGO259" s="34"/>
      <c r="UGP259" s="34"/>
      <c r="UGQ259" s="34"/>
      <c r="UGR259" s="34"/>
      <c r="UGS259" s="34"/>
      <c r="UGT259" s="34"/>
      <c r="UGU259" s="34"/>
      <c r="UGV259" s="34"/>
      <c r="UGW259" s="34"/>
      <c r="UGX259" s="34"/>
      <c r="UGY259" s="34"/>
      <c r="UGZ259" s="34"/>
      <c r="UHA259" s="34"/>
      <c r="UHB259" s="34"/>
      <c r="UHC259" s="34"/>
      <c r="UHD259" s="34"/>
      <c r="UHE259" s="34"/>
      <c r="UHF259" s="34"/>
      <c r="UHG259" s="34"/>
      <c r="UHH259" s="34"/>
      <c r="UHI259" s="34"/>
      <c r="UHJ259" s="34"/>
      <c r="UHK259" s="34"/>
      <c r="UHL259" s="34"/>
      <c r="UHM259" s="34"/>
      <c r="UHN259" s="34"/>
      <c r="UHO259" s="34"/>
      <c r="UHP259" s="34"/>
      <c r="UHQ259" s="34"/>
      <c r="UHR259" s="34"/>
      <c r="UHS259" s="34"/>
      <c r="UHT259" s="34"/>
      <c r="UHU259" s="34"/>
      <c r="UHV259" s="34"/>
      <c r="UHW259" s="34"/>
      <c r="UHX259" s="34"/>
      <c r="UHY259" s="34"/>
      <c r="UHZ259" s="34"/>
      <c r="UIA259" s="34"/>
      <c r="UIB259" s="34"/>
      <c r="UIC259" s="34"/>
      <c r="UID259" s="34"/>
      <c r="UIE259" s="34"/>
      <c r="UIF259" s="34"/>
      <c r="UIG259" s="34"/>
      <c r="UIH259" s="34"/>
      <c r="UII259" s="34"/>
      <c r="UIJ259" s="34"/>
      <c r="UIK259" s="34"/>
      <c r="UIL259" s="34"/>
      <c r="UIM259" s="34"/>
      <c r="UIN259" s="34"/>
      <c r="UIO259" s="34"/>
      <c r="UIP259" s="34"/>
      <c r="UIQ259" s="34"/>
      <c r="UIR259" s="34"/>
      <c r="UIS259" s="34"/>
      <c r="UIT259" s="34"/>
      <c r="UIU259" s="34"/>
      <c r="UIV259" s="34"/>
      <c r="UIW259" s="34"/>
      <c r="UIX259" s="34"/>
      <c r="UIY259" s="34"/>
      <c r="UIZ259" s="34"/>
      <c r="UJA259" s="34"/>
      <c r="UJB259" s="34"/>
      <c r="UJC259" s="34"/>
      <c r="UJD259" s="34"/>
      <c r="UJE259" s="34"/>
      <c r="UJF259" s="34"/>
      <c r="UJG259" s="34"/>
      <c r="UJH259" s="34"/>
      <c r="UJI259" s="34"/>
      <c r="UJJ259" s="34"/>
      <c r="UJK259" s="34"/>
      <c r="UJL259" s="34"/>
      <c r="UJM259" s="34"/>
      <c r="UJN259" s="34"/>
      <c r="UJO259" s="34"/>
      <c r="UJP259" s="34"/>
      <c r="UJQ259" s="34"/>
      <c r="UJR259" s="34"/>
      <c r="UJS259" s="34"/>
      <c r="UJT259" s="34"/>
      <c r="UJU259" s="34"/>
      <c r="UJV259" s="34"/>
      <c r="UJW259" s="34"/>
      <c r="UJX259" s="34"/>
      <c r="UJY259" s="34"/>
      <c r="UJZ259" s="34"/>
      <c r="UKA259" s="34"/>
      <c r="UKB259" s="34"/>
      <c r="UKC259" s="34"/>
      <c r="UKD259" s="34"/>
      <c r="UKE259" s="34"/>
      <c r="UKF259" s="34"/>
      <c r="UKG259" s="34"/>
      <c r="UKH259" s="34"/>
      <c r="UKI259" s="34"/>
      <c r="UKJ259" s="34"/>
      <c r="UKK259" s="34"/>
      <c r="UKL259" s="34"/>
      <c r="UKM259" s="34"/>
      <c r="UKN259" s="34"/>
      <c r="UKO259" s="34"/>
      <c r="UKP259" s="34"/>
      <c r="UKQ259" s="34"/>
      <c r="UKR259" s="34"/>
      <c r="UKS259" s="34"/>
      <c r="UKT259" s="34"/>
      <c r="UKU259" s="34"/>
      <c r="UKV259" s="34"/>
      <c r="UKW259" s="34"/>
      <c r="UKX259" s="34"/>
      <c r="UKY259" s="34"/>
      <c r="UKZ259" s="34"/>
      <c r="ULA259" s="34"/>
      <c r="ULB259" s="34"/>
      <c r="ULC259" s="34"/>
      <c r="ULD259" s="34"/>
      <c r="ULE259" s="34"/>
      <c r="ULF259" s="34"/>
      <c r="ULG259" s="34"/>
      <c r="ULH259" s="34"/>
      <c r="ULI259" s="34"/>
      <c r="ULJ259" s="34"/>
      <c r="ULK259" s="34"/>
      <c r="ULL259" s="34"/>
      <c r="ULM259" s="34"/>
      <c r="ULN259" s="34"/>
      <c r="ULO259" s="34"/>
      <c r="ULP259" s="34"/>
      <c r="ULQ259" s="34"/>
      <c r="ULR259" s="34"/>
      <c r="ULS259" s="34"/>
      <c r="ULT259" s="34"/>
      <c r="ULU259" s="34"/>
      <c r="ULV259" s="34"/>
      <c r="ULW259" s="34"/>
      <c r="ULX259" s="34"/>
      <c r="ULY259" s="34"/>
      <c r="ULZ259" s="34"/>
      <c r="UMA259" s="34"/>
      <c r="UMB259" s="34"/>
      <c r="UMC259" s="34"/>
      <c r="UMD259" s="34"/>
      <c r="UME259" s="34"/>
      <c r="UMF259" s="34"/>
      <c r="UMG259" s="34"/>
      <c r="UMH259" s="34"/>
      <c r="UMI259" s="34"/>
      <c r="UMJ259" s="34"/>
      <c r="UMK259" s="34"/>
      <c r="UML259" s="34"/>
      <c r="UMM259" s="34"/>
      <c r="UMN259" s="34"/>
      <c r="UMO259" s="34"/>
      <c r="UMP259" s="34"/>
      <c r="UMQ259" s="34"/>
      <c r="UMR259" s="34"/>
      <c r="UMS259" s="34"/>
      <c r="UMT259" s="34"/>
      <c r="UMU259" s="34"/>
      <c r="UMV259" s="34"/>
      <c r="UMW259" s="34"/>
      <c r="UMX259" s="34"/>
      <c r="UMY259" s="34"/>
      <c r="UMZ259" s="34"/>
      <c r="UNA259" s="34"/>
      <c r="UNB259" s="34"/>
      <c r="UNC259" s="34"/>
      <c r="UND259" s="34"/>
      <c r="UNE259" s="34"/>
      <c r="UNF259" s="34"/>
      <c r="UNG259" s="34"/>
      <c r="UNH259" s="34"/>
      <c r="UNI259" s="34"/>
      <c r="UNJ259" s="34"/>
      <c r="UNK259" s="34"/>
      <c r="UNL259" s="34"/>
      <c r="UNM259" s="34"/>
      <c r="UNN259" s="34"/>
      <c r="UNO259" s="34"/>
      <c r="UNP259" s="34"/>
      <c r="UNQ259" s="34"/>
      <c r="UNR259" s="34"/>
      <c r="UNS259" s="34"/>
      <c r="UNT259" s="34"/>
      <c r="UNU259" s="34"/>
      <c r="UNV259" s="34"/>
      <c r="UNW259" s="34"/>
      <c r="UNX259" s="34"/>
      <c r="UNY259" s="34"/>
      <c r="UNZ259" s="34"/>
      <c r="UOA259" s="34"/>
      <c r="UOB259" s="34"/>
      <c r="UOC259" s="34"/>
      <c r="UOD259" s="34"/>
      <c r="UOE259" s="34"/>
      <c r="UOF259" s="34"/>
      <c r="UOG259" s="34"/>
      <c r="UOH259" s="34"/>
      <c r="UOI259" s="34"/>
      <c r="UOJ259" s="34"/>
      <c r="UOK259" s="34"/>
      <c r="UOL259" s="34"/>
      <c r="UOM259" s="34"/>
      <c r="UON259" s="34"/>
      <c r="UOO259" s="34"/>
      <c r="UOP259" s="34"/>
      <c r="UOQ259" s="34"/>
      <c r="UOR259" s="34"/>
      <c r="UOS259" s="34"/>
      <c r="UOT259" s="34"/>
      <c r="UOU259" s="34"/>
      <c r="UOV259" s="34"/>
      <c r="UOW259" s="34"/>
      <c r="UOX259" s="34"/>
      <c r="UOY259" s="34"/>
      <c r="UOZ259" s="34"/>
      <c r="UPA259" s="34"/>
      <c r="UPB259" s="34"/>
      <c r="UPC259" s="34"/>
      <c r="UPD259" s="34"/>
      <c r="UPE259" s="34"/>
      <c r="UPF259" s="34"/>
      <c r="UPG259" s="34"/>
      <c r="UPH259" s="34"/>
      <c r="UPI259" s="34"/>
      <c r="UPJ259" s="34"/>
      <c r="UPK259" s="34"/>
      <c r="UPL259" s="34"/>
      <c r="UPM259" s="34"/>
      <c r="UPN259" s="34"/>
      <c r="UPO259" s="34"/>
      <c r="UPP259" s="34"/>
      <c r="UPQ259" s="34"/>
      <c r="UPR259" s="34"/>
      <c r="UPS259" s="34"/>
      <c r="UPT259" s="34"/>
      <c r="UPU259" s="34"/>
      <c r="UPV259" s="34"/>
      <c r="UPW259" s="34"/>
      <c r="UPX259" s="34"/>
      <c r="UPY259" s="34"/>
      <c r="UPZ259" s="34"/>
      <c r="UQA259" s="34"/>
      <c r="UQB259" s="34"/>
      <c r="UQC259" s="34"/>
      <c r="UQD259" s="34"/>
      <c r="UQE259" s="34"/>
      <c r="UQF259" s="34"/>
      <c r="UQG259" s="34"/>
      <c r="UQH259" s="34"/>
      <c r="UQI259" s="34"/>
      <c r="UQJ259" s="34"/>
      <c r="UQK259" s="34"/>
      <c r="UQL259" s="34"/>
      <c r="UQM259" s="34"/>
      <c r="UQN259" s="34"/>
      <c r="UQO259" s="34"/>
      <c r="UQP259" s="34"/>
      <c r="UQQ259" s="34"/>
      <c r="UQR259" s="34"/>
      <c r="UQS259" s="34"/>
      <c r="UQT259" s="34"/>
      <c r="UQU259" s="34"/>
      <c r="UQV259" s="34"/>
      <c r="UQW259" s="34"/>
      <c r="UQX259" s="34"/>
      <c r="UQY259" s="34"/>
      <c r="UQZ259" s="34"/>
      <c r="URA259" s="34"/>
      <c r="URB259" s="34"/>
      <c r="URC259" s="34"/>
      <c r="URD259" s="34"/>
      <c r="URE259" s="34"/>
      <c r="URF259" s="34"/>
      <c r="URG259" s="34"/>
      <c r="URH259" s="34"/>
      <c r="URI259" s="34"/>
      <c r="URJ259" s="34"/>
      <c r="URK259" s="34"/>
      <c r="URL259" s="34"/>
      <c r="URM259" s="34"/>
      <c r="URN259" s="34"/>
      <c r="URO259" s="34"/>
      <c r="URP259" s="34"/>
      <c r="URQ259" s="34"/>
      <c r="URR259" s="34"/>
      <c r="URS259" s="34"/>
      <c r="URT259" s="34"/>
      <c r="URU259" s="34"/>
      <c r="URV259" s="34"/>
      <c r="URW259" s="34"/>
      <c r="URX259" s="34"/>
      <c r="URY259" s="34"/>
      <c r="URZ259" s="34"/>
      <c r="USA259" s="34"/>
      <c r="USB259" s="34"/>
      <c r="USC259" s="34"/>
      <c r="USD259" s="34"/>
      <c r="USE259" s="34"/>
      <c r="USF259" s="34"/>
      <c r="USG259" s="34"/>
      <c r="USH259" s="34"/>
      <c r="USI259" s="34"/>
      <c r="USJ259" s="34"/>
      <c r="USK259" s="34"/>
      <c r="USL259" s="34"/>
      <c r="USM259" s="34"/>
      <c r="USN259" s="34"/>
      <c r="USO259" s="34"/>
      <c r="USP259" s="34"/>
      <c r="USQ259" s="34"/>
      <c r="USR259" s="34"/>
      <c r="USS259" s="34"/>
      <c r="UST259" s="34"/>
      <c r="USU259" s="34"/>
      <c r="USV259" s="34"/>
      <c r="USW259" s="34"/>
      <c r="USX259" s="34"/>
      <c r="USY259" s="34"/>
      <c r="USZ259" s="34"/>
      <c r="UTA259" s="34"/>
      <c r="UTB259" s="34"/>
      <c r="UTC259" s="34"/>
      <c r="UTD259" s="34"/>
      <c r="UTE259" s="34"/>
      <c r="UTF259" s="34"/>
      <c r="UTG259" s="34"/>
      <c r="UTH259" s="34"/>
      <c r="UTI259" s="34"/>
      <c r="UTJ259" s="34"/>
      <c r="UTK259" s="34"/>
      <c r="UTL259" s="34"/>
      <c r="UTM259" s="34"/>
      <c r="UTN259" s="34"/>
      <c r="UTO259" s="34"/>
      <c r="UTP259" s="34"/>
      <c r="UTQ259" s="34"/>
      <c r="UTR259" s="34"/>
      <c r="UTS259" s="34"/>
      <c r="UTT259" s="34"/>
      <c r="UTU259" s="34"/>
      <c r="UTV259" s="34"/>
      <c r="UTW259" s="34"/>
      <c r="UTX259" s="34"/>
      <c r="UTY259" s="34"/>
      <c r="UTZ259" s="34"/>
      <c r="UUA259" s="34"/>
      <c r="UUB259" s="34"/>
      <c r="UUC259" s="34"/>
      <c r="UUD259" s="34"/>
      <c r="UUE259" s="34"/>
      <c r="UUF259" s="34"/>
      <c r="UUG259" s="34"/>
      <c r="UUH259" s="34"/>
      <c r="UUI259" s="34"/>
      <c r="UUJ259" s="34"/>
      <c r="UUK259" s="34"/>
      <c r="UUL259" s="34"/>
      <c r="UUM259" s="34"/>
      <c r="UUN259" s="34"/>
      <c r="UUO259" s="34"/>
      <c r="UUP259" s="34"/>
      <c r="UUQ259" s="34"/>
      <c r="UUR259" s="34"/>
      <c r="UUS259" s="34"/>
      <c r="UUT259" s="34"/>
      <c r="UUU259" s="34"/>
      <c r="UUV259" s="34"/>
      <c r="UUW259" s="34"/>
      <c r="UUX259" s="34"/>
      <c r="UUY259" s="34"/>
      <c r="UUZ259" s="34"/>
      <c r="UVA259" s="34"/>
      <c r="UVB259" s="34"/>
      <c r="UVC259" s="34"/>
      <c r="UVD259" s="34"/>
      <c r="UVE259" s="34"/>
      <c r="UVF259" s="34"/>
      <c r="UVG259" s="34"/>
      <c r="UVH259" s="34"/>
      <c r="UVI259" s="34"/>
      <c r="UVJ259" s="34"/>
      <c r="UVK259" s="34"/>
      <c r="UVL259" s="34"/>
      <c r="UVM259" s="34"/>
      <c r="UVN259" s="34"/>
      <c r="UVO259" s="34"/>
      <c r="UVP259" s="34"/>
      <c r="UVQ259" s="34"/>
      <c r="UVR259" s="34"/>
      <c r="UVS259" s="34"/>
      <c r="UVT259" s="34"/>
      <c r="UVU259" s="34"/>
      <c r="UVV259" s="34"/>
      <c r="UVW259" s="34"/>
      <c r="UVX259" s="34"/>
      <c r="UVY259" s="34"/>
      <c r="UVZ259" s="34"/>
      <c r="UWA259" s="34"/>
      <c r="UWB259" s="34"/>
      <c r="UWC259" s="34"/>
      <c r="UWD259" s="34"/>
      <c r="UWE259" s="34"/>
      <c r="UWF259" s="34"/>
      <c r="UWG259" s="34"/>
      <c r="UWH259" s="34"/>
      <c r="UWI259" s="34"/>
      <c r="UWJ259" s="34"/>
      <c r="UWK259" s="34"/>
      <c r="UWL259" s="34"/>
      <c r="UWM259" s="34"/>
      <c r="UWN259" s="34"/>
      <c r="UWO259" s="34"/>
      <c r="UWP259" s="34"/>
      <c r="UWQ259" s="34"/>
      <c r="UWR259" s="34"/>
      <c r="UWS259" s="34"/>
      <c r="UWT259" s="34"/>
      <c r="UWU259" s="34"/>
      <c r="UWV259" s="34"/>
      <c r="UWW259" s="34"/>
      <c r="UWX259" s="34"/>
      <c r="UWY259" s="34"/>
      <c r="UWZ259" s="34"/>
      <c r="UXA259" s="34"/>
      <c r="UXB259" s="34"/>
      <c r="UXC259" s="34"/>
      <c r="UXD259" s="34"/>
      <c r="UXE259" s="34"/>
      <c r="UXF259" s="34"/>
      <c r="UXG259" s="34"/>
      <c r="UXH259" s="34"/>
      <c r="UXI259" s="34"/>
      <c r="UXJ259" s="34"/>
      <c r="UXK259" s="34"/>
      <c r="UXL259" s="34"/>
      <c r="UXM259" s="34"/>
      <c r="UXN259" s="34"/>
      <c r="UXO259" s="34"/>
      <c r="UXP259" s="34"/>
      <c r="UXQ259" s="34"/>
      <c r="UXR259" s="34"/>
      <c r="UXS259" s="34"/>
      <c r="UXT259" s="34"/>
      <c r="UXU259" s="34"/>
      <c r="UXV259" s="34"/>
      <c r="UXW259" s="34"/>
      <c r="UXX259" s="34"/>
      <c r="UXY259" s="34"/>
      <c r="UXZ259" s="34"/>
      <c r="UYA259" s="34"/>
      <c r="UYB259" s="34"/>
      <c r="UYC259" s="34"/>
      <c r="UYD259" s="34"/>
      <c r="UYE259" s="34"/>
      <c r="UYF259" s="34"/>
      <c r="UYG259" s="34"/>
      <c r="UYH259" s="34"/>
      <c r="UYI259" s="34"/>
      <c r="UYJ259" s="34"/>
      <c r="UYK259" s="34"/>
      <c r="UYL259" s="34"/>
      <c r="UYM259" s="34"/>
      <c r="UYN259" s="34"/>
      <c r="UYO259" s="34"/>
      <c r="UYP259" s="34"/>
      <c r="UYQ259" s="34"/>
      <c r="UYR259" s="34"/>
      <c r="UYS259" s="34"/>
      <c r="UYT259" s="34"/>
      <c r="UYU259" s="34"/>
      <c r="UYV259" s="34"/>
      <c r="UYW259" s="34"/>
      <c r="UYX259" s="34"/>
      <c r="UYY259" s="34"/>
      <c r="UYZ259" s="34"/>
      <c r="UZA259" s="34"/>
      <c r="UZB259" s="34"/>
      <c r="UZC259" s="34"/>
      <c r="UZD259" s="34"/>
      <c r="UZE259" s="34"/>
      <c r="UZF259" s="34"/>
      <c r="UZG259" s="34"/>
      <c r="UZH259" s="34"/>
      <c r="UZI259" s="34"/>
      <c r="UZJ259" s="34"/>
      <c r="UZK259" s="34"/>
      <c r="UZL259" s="34"/>
      <c r="UZM259" s="34"/>
      <c r="UZN259" s="34"/>
      <c r="UZO259" s="34"/>
      <c r="UZP259" s="34"/>
      <c r="UZQ259" s="34"/>
      <c r="UZR259" s="34"/>
      <c r="UZS259" s="34"/>
      <c r="UZT259" s="34"/>
      <c r="UZU259" s="34"/>
      <c r="UZV259" s="34"/>
      <c r="UZW259" s="34"/>
      <c r="UZX259" s="34"/>
      <c r="UZY259" s="34"/>
      <c r="UZZ259" s="34"/>
      <c r="VAA259" s="34"/>
      <c r="VAB259" s="34"/>
      <c r="VAC259" s="34"/>
      <c r="VAD259" s="34"/>
      <c r="VAE259" s="34"/>
      <c r="VAF259" s="34"/>
      <c r="VAG259" s="34"/>
      <c r="VAH259" s="34"/>
      <c r="VAI259" s="34"/>
      <c r="VAJ259" s="34"/>
      <c r="VAK259" s="34"/>
      <c r="VAL259" s="34"/>
      <c r="VAM259" s="34"/>
      <c r="VAN259" s="34"/>
      <c r="VAO259" s="34"/>
      <c r="VAP259" s="34"/>
      <c r="VAQ259" s="34"/>
      <c r="VAR259" s="34"/>
      <c r="VAS259" s="34"/>
      <c r="VAT259" s="34"/>
      <c r="VAU259" s="34"/>
      <c r="VAV259" s="34"/>
      <c r="VAW259" s="34"/>
      <c r="VAX259" s="34"/>
      <c r="VAY259" s="34"/>
      <c r="VAZ259" s="34"/>
      <c r="VBA259" s="34"/>
      <c r="VBB259" s="34"/>
      <c r="VBC259" s="34"/>
      <c r="VBD259" s="34"/>
      <c r="VBE259" s="34"/>
      <c r="VBF259" s="34"/>
      <c r="VBG259" s="34"/>
      <c r="VBH259" s="34"/>
      <c r="VBI259" s="34"/>
      <c r="VBJ259" s="34"/>
      <c r="VBK259" s="34"/>
      <c r="VBL259" s="34"/>
      <c r="VBM259" s="34"/>
      <c r="VBN259" s="34"/>
      <c r="VBO259" s="34"/>
      <c r="VBP259" s="34"/>
      <c r="VBQ259" s="34"/>
      <c r="VBR259" s="34"/>
      <c r="VBS259" s="34"/>
      <c r="VBT259" s="34"/>
      <c r="VBU259" s="34"/>
      <c r="VBV259" s="34"/>
      <c r="VBW259" s="34"/>
      <c r="VBX259" s="34"/>
      <c r="VBY259" s="34"/>
      <c r="VBZ259" s="34"/>
      <c r="VCA259" s="34"/>
      <c r="VCB259" s="34"/>
      <c r="VCC259" s="34"/>
      <c r="VCD259" s="34"/>
      <c r="VCE259" s="34"/>
      <c r="VCF259" s="34"/>
      <c r="VCG259" s="34"/>
      <c r="VCH259" s="34"/>
      <c r="VCI259" s="34"/>
      <c r="VCJ259" s="34"/>
      <c r="VCK259" s="34"/>
      <c r="VCL259" s="34"/>
      <c r="VCM259" s="34"/>
      <c r="VCN259" s="34"/>
      <c r="VCO259" s="34"/>
      <c r="VCP259" s="34"/>
      <c r="VCQ259" s="34"/>
      <c r="VCR259" s="34"/>
      <c r="VCS259" s="34"/>
      <c r="VCT259" s="34"/>
      <c r="VCU259" s="34"/>
      <c r="VCV259" s="34"/>
      <c r="VCW259" s="34"/>
      <c r="VCX259" s="34"/>
      <c r="VCY259" s="34"/>
      <c r="VCZ259" s="34"/>
      <c r="VDA259" s="34"/>
      <c r="VDB259" s="34"/>
      <c r="VDC259" s="34"/>
      <c r="VDD259" s="34"/>
      <c r="VDE259" s="34"/>
      <c r="VDF259" s="34"/>
      <c r="VDG259" s="34"/>
      <c r="VDH259" s="34"/>
      <c r="VDI259" s="34"/>
      <c r="VDJ259" s="34"/>
      <c r="VDK259" s="34"/>
      <c r="VDL259" s="34"/>
      <c r="VDM259" s="34"/>
      <c r="VDN259" s="34"/>
      <c r="VDO259" s="34"/>
      <c r="VDP259" s="34"/>
      <c r="VDQ259" s="34"/>
      <c r="VDR259" s="34"/>
      <c r="VDS259" s="34"/>
      <c r="VDT259" s="34"/>
      <c r="VDU259" s="34"/>
      <c r="VDV259" s="34"/>
      <c r="VDW259" s="34"/>
      <c r="VDX259" s="34"/>
      <c r="VDY259" s="34"/>
      <c r="VDZ259" s="34"/>
      <c r="VEA259" s="34"/>
      <c r="VEB259" s="34"/>
      <c r="VEC259" s="34"/>
      <c r="VED259" s="34"/>
      <c r="VEE259" s="34"/>
      <c r="VEF259" s="34"/>
      <c r="VEG259" s="34"/>
      <c r="VEH259" s="34"/>
      <c r="VEI259" s="34"/>
      <c r="VEJ259" s="34"/>
      <c r="VEK259" s="34"/>
      <c r="VEL259" s="34"/>
      <c r="VEM259" s="34"/>
      <c r="VEN259" s="34"/>
      <c r="VEO259" s="34"/>
      <c r="VEP259" s="34"/>
      <c r="VEQ259" s="34"/>
      <c r="VER259" s="34"/>
      <c r="VES259" s="34"/>
      <c r="VET259" s="34"/>
      <c r="VEU259" s="34"/>
      <c r="VEV259" s="34"/>
      <c r="VEW259" s="34"/>
      <c r="VEX259" s="34"/>
      <c r="VEY259" s="34"/>
      <c r="VEZ259" s="34"/>
      <c r="VFA259" s="34"/>
      <c r="VFB259" s="34"/>
      <c r="VFC259" s="34"/>
      <c r="VFD259" s="34"/>
      <c r="VFE259" s="34"/>
      <c r="VFF259" s="34"/>
      <c r="VFG259" s="34"/>
      <c r="VFH259" s="34"/>
      <c r="VFI259" s="34"/>
      <c r="VFJ259" s="34"/>
      <c r="VFK259" s="34"/>
      <c r="VFL259" s="34"/>
      <c r="VFM259" s="34"/>
      <c r="VFN259" s="34"/>
      <c r="VFO259" s="34"/>
      <c r="VFP259" s="34"/>
      <c r="VFQ259" s="34"/>
      <c r="VFR259" s="34"/>
      <c r="VFS259" s="34"/>
      <c r="VFT259" s="34"/>
      <c r="VFU259" s="34"/>
      <c r="VFV259" s="34"/>
      <c r="VFW259" s="34"/>
      <c r="VFX259" s="34"/>
      <c r="VFY259" s="34"/>
      <c r="VFZ259" s="34"/>
      <c r="VGA259" s="34"/>
      <c r="VGB259" s="34"/>
      <c r="VGC259" s="34"/>
      <c r="VGD259" s="34"/>
      <c r="VGE259" s="34"/>
      <c r="VGF259" s="34"/>
      <c r="VGG259" s="34"/>
      <c r="VGH259" s="34"/>
      <c r="VGI259" s="34"/>
      <c r="VGJ259" s="34"/>
      <c r="VGK259" s="34"/>
      <c r="VGL259" s="34"/>
      <c r="VGM259" s="34"/>
      <c r="VGN259" s="34"/>
      <c r="VGO259" s="34"/>
      <c r="VGP259" s="34"/>
      <c r="VGQ259" s="34"/>
      <c r="VGR259" s="34"/>
      <c r="VGS259" s="34"/>
      <c r="VGT259" s="34"/>
      <c r="VGU259" s="34"/>
      <c r="VGV259" s="34"/>
      <c r="VGW259" s="34"/>
      <c r="VGX259" s="34"/>
      <c r="VGY259" s="34"/>
      <c r="VGZ259" s="34"/>
      <c r="VHA259" s="34"/>
      <c r="VHB259" s="34"/>
      <c r="VHC259" s="34"/>
      <c r="VHD259" s="34"/>
      <c r="VHE259" s="34"/>
      <c r="VHF259" s="34"/>
      <c r="VHG259" s="34"/>
      <c r="VHH259" s="34"/>
      <c r="VHI259" s="34"/>
      <c r="VHJ259" s="34"/>
      <c r="VHK259" s="34"/>
      <c r="VHL259" s="34"/>
      <c r="VHM259" s="34"/>
      <c r="VHN259" s="34"/>
      <c r="VHO259" s="34"/>
      <c r="VHP259" s="34"/>
      <c r="VHQ259" s="34"/>
      <c r="VHR259" s="34"/>
      <c r="VHS259" s="34"/>
      <c r="VHT259" s="34"/>
      <c r="VHU259" s="34"/>
      <c r="VHV259" s="34"/>
      <c r="VHW259" s="34"/>
      <c r="VHX259" s="34"/>
      <c r="VHY259" s="34"/>
      <c r="VHZ259" s="34"/>
      <c r="VIA259" s="34"/>
      <c r="VIB259" s="34"/>
      <c r="VIC259" s="34"/>
      <c r="VID259" s="34"/>
      <c r="VIE259" s="34"/>
      <c r="VIF259" s="34"/>
      <c r="VIG259" s="34"/>
      <c r="VIH259" s="34"/>
      <c r="VII259" s="34"/>
      <c r="VIJ259" s="34"/>
      <c r="VIK259" s="34"/>
      <c r="VIL259" s="34"/>
      <c r="VIM259" s="34"/>
      <c r="VIN259" s="34"/>
      <c r="VIO259" s="34"/>
      <c r="VIP259" s="34"/>
      <c r="VIQ259" s="34"/>
      <c r="VIR259" s="34"/>
      <c r="VIS259" s="34"/>
      <c r="VIT259" s="34"/>
      <c r="VIU259" s="34"/>
      <c r="VIV259" s="34"/>
      <c r="VIW259" s="34"/>
      <c r="VIX259" s="34"/>
      <c r="VIY259" s="34"/>
      <c r="VIZ259" s="34"/>
      <c r="VJA259" s="34"/>
      <c r="VJB259" s="34"/>
      <c r="VJC259" s="34"/>
      <c r="VJD259" s="34"/>
      <c r="VJE259" s="34"/>
      <c r="VJF259" s="34"/>
      <c r="VJG259" s="34"/>
      <c r="VJH259" s="34"/>
      <c r="VJI259" s="34"/>
      <c r="VJJ259" s="34"/>
      <c r="VJK259" s="34"/>
      <c r="VJL259" s="34"/>
      <c r="VJM259" s="34"/>
      <c r="VJN259" s="34"/>
      <c r="VJO259" s="34"/>
      <c r="VJP259" s="34"/>
      <c r="VJQ259" s="34"/>
      <c r="VJR259" s="34"/>
      <c r="VJS259" s="34"/>
      <c r="VJT259" s="34"/>
      <c r="VJU259" s="34"/>
      <c r="VJV259" s="34"/>
      <c r="VJW259" s="34"/>
      <c r="VJX259" s="34"/>
      <c r="VJY259" s="34"/>
      <c r="VJZ259" s="34"/>
      <c r="VKA259" s="34"/>
      <c r="VKB259" s="34"/>
      <c r="VKC259" s="34"/>
      <c r="VKD259" s="34"/>
      <c r="VKE259" s="34"/>
      <c r="VKF259" s="34"/>
      <c r="VKG259" s="34"/>
      <c r="VKH259" s="34"/>
      <c r="VKI259" s="34"/>
      <c r="VKJ259" s="34"/>
      <c r="VKK259" s="34"/>
      <c r="VKL259" s="34"/>
      <c r="VKM259" s="34"/>
      <c r="VKN259" s="34"/>
      <c r="VKO259" s="34"/>
      <c r="VKP259" s="34"/>
      <c r="VKQ259" s="34"/>
      <c r="VKR259" s="34"/>
      <c r="VKS259" s="34"/>
      <c r="VKT259" s="34"/>
      <c r="VKU259" s="34"/>
      <c r="VKV259" s="34"/>
      <c r="VKW259" s="34"/>
      <c r="VKX259" s="34"/>
      <c r="VKY259" s="34"/>
      <c r="VKZ259" s="34"/>
      <c r="VLA259" s="34"/>
      <c r="VLB259" s="34"/>
      <c r="VLC259" s="34"/>
      <c r="VLD259" s="34"/>
      <c r="VLE259" s="34"/>
      <c r="VLF259" s="34"/>
      <c r="VLG259" s="34"/>
      <c r="VLH259" s="34"/>
      <c r="VLI259" s="34"/>
      <c r="VLJ259" s="34"/>
      <c r="VLK259" s="34"/>
      <c r="VLL259" s="34"/>
      <c r="VLM259" s="34"/>
      <c r="VLN259" s="34"/>
      <c r="VLO259" s="34"/>
      <c r="VLP259" s="34"/>
      <c r="VLQ259" s="34"/>
      <c r="VLR259" s="34"/>
      <c r="VLS259" s="34"/>
      <c r="VLT259" s="34"/>
      <c r="VLU259" s="34"/>
      <c r="VLV259" s="34"/>
      <c r="VLW259" s="34"/>
      <c r="VLX259" s="34"/>
      <c r="VLY259" s="34"/>
      <c r="VLZ259" s="34"/>
      <c r="VMA259" s="34"/>
      <c r="VMB259" s="34"/>
      <c r="VMC259" s="34"/>
      <c r="VMD259" s="34"/>
      <c r="VME259" s="34"/>
      <c r="VMF259" s="34"/>
      <c r="VMG259" s="34"/>
      <c r="VMH259" s="34"/>
      <c r="VMI259" s="34"/>
      <c r="VMJ259" s="34"/>
      <c r="VMK259" s="34"/>
      <c r="VML259" s="34"/>
      <c r="VMM259" s="34"/>
      <c r="VMN259" s="34"/>
      <c r="VMO259" s="34"/>
      <c r="VMP259" s="34"/>
      <c r="VMQ259" s="34"/>
      <c r="VMR259" s="34"/>
      <c r="VMS259" s="34"/>
      <c r="VMT259" s="34"/>
      <c r="VMU259" s="34"/>
      <c r="VMV259" s="34"/>
      <c r="VMW259" s="34"/>
      <c r="VMX259" s="34"/>
      <c r="VMY259" s="34"/>
      <c r="VMZ259" s="34"/>
      <c r="VNA259" s="34"/>
      <c r="VNB259" s="34"/>
      <c r="VNC259" s="34"/>
      <c r="VND259" s="34"/>
      <c r="VNE259" s="34"/>
      <c r="VNF259" s="34"/>
      <c r="VNG259" s="34"/>
      <c r="VNH259" s="34"/>
      <c r="VNI259" s="34"/>
      <c r="VNJ259" s="34"/>
      <c r="VNK259" s="34"/>
      <c r="VNL259" s="34"/>
      <c r="VNM259" s="34"/>
      <c r="VNN259" s="34"/>
      <c r="VNO259" s="34"/>
      <c r="VNP259" s="34"/>
      <c r="VNQ259" s="34"/>
      <c r="VNR259" s="34"/>
      <c r="VNS259" s="34"/>
      <c r="VNT259" s="34"/>
      <c r="VNU259" s="34"/>
      <c r="VNV259" s="34"/>
      <c r="VNW259" s="34"/>
      <c r="VNX259" s="34"/>
      <c r="VNY259" s="34"/>
      <c r="VNZ259" s="34"/>
      <c r="VOA259" s="34"/>
      <c r="VOB259" s="34"/>
      <c r="VOC259" s="34"/>
      <c r="VOD259" s="34"/>
      <c r="VOE259" s="34"/>
      <c r="VOF259" s="34"/>
      <c r="VOG259" s="34"/>
      <c r="VOH259" s="34"/>
      <c r="VOI259" s="34"/>
      <c r="VOJ259" s="34"/>
      <c r="VOK259" s="34"/>
      <c r="VOL259" s="34"/>
      <c r="VOM259" s="34"/>
      <c r="VON259" s="34"/>
      <c r="VOO259" s="34"/>
      <c r="VOP259" s="34"/>
      <c r="VOQ259" s="34"/>
      <c r="VOR259" s="34"/>
      <c r="VOS259" s="34"/>
      <c r="VOT259" s="34"/>
      <c r="VOU259" s="34"/>
      <c r="VOV259" s="34"/>
      <c r="VOW259" s="34"/>
      <c r="VOX259" s="34"/>
      <c r="VOY259" s="34"/>
      <c r="VOZ259" s="34"/>
      <c r="VPA259" s="34"/>
      <c r="VPB259" s="34"/>
      <c r="VPC259" s="34"/>
      <c r="VPD259" s="34"/>
      <c r="VPE259" s="34"/>
      <c r="VPF259" s="34"/>
      <c r="VPG259" s="34"/>
      <c r="VPH259" s="34"/>
      <c r="VPI259" s="34"/>
      <c r="VPJ259" s="34"/>
      <c r="VPK259" s="34"/>
      <c r="VPL259" s="34"/>
      <c r="VPM259" s="34"/>
      <c r="VPN259" s="34"/>
      <c r="VPO259" s="34"/>
      <c r="VPP259" s="34"/>
      <c r="VPQ259" s="34"/>
      <c r="VPR259" s="34"/>
      <c r="VPS259" s="34"/>
      <c r="VPT259" s="34"/>
      <c r="VPU259" s="34"/>
      <c r="VPV259" s="34"/>
      <c r="VPW259" s="34"/>
      <c r="VPX259" s="34"/>
      <c r="VPY259" s="34"/>
      <c r="VPZ259" s="34"/>
      <c r="VQA259" s="34"/>
      <c r="VQB259" s="34"/>
      <c r="VQC259" s="34"/>
      <c r="VQD259" s="34"/>
      <c r="VQE259" s="34"/>
      <c r="VQF259" s="34"/>
      <c r="VQG259" s="34"/>
      <c r="VQH259" s="34"/>
      <c r="VQI259" s="34"/>
      <c r="VQJ259" s="34"/>
      <c r="VQK259" s="34"/>
      <c r="VQL259" s="34"/>
      <c r="VQM259" s="34"/>
      <c r="VQN259" s="34"/>
      <c r="VQO259" s="34"/>
      <c r="VQP259" s="34"/>
      <c r="VQQ259" s="34"/>
      <c r="VQR259" s="34"/>
      <c r="VQS259" s="34"/>
      <c r="VQT259" s="34"/>
      <c r="VQU259" s="34"/>
      <c r="VQV259" s="34"/>
      <c r="VQW259" s="34"/>
      <c r="VQX259" s="34"/>
      <c r="VQY259" s="34"/>
      <c r="VQZ259" s="34"/>
      <c r="VRA259" s="34"/>
      <c r="VRB259" s="34"/>
      <c r="VRC259" s="34"/>
      <c r="VRD259" s="34"/>
      <c r="VRE259" s="34"/>
      <c r="VRF259" s="34"/>
      <c r="VRG259" s="34"/>
      <c r="VRH259" s="34"/>
      <c r="VRI259" s="34"/>
      <c r="VRJ259" s="34"/>
      <c r="VRK259" s="34"/>
      <c r="VRL259" s="34"/>
      <c r="VRM259" s="34"/>
      <c r="VRN259" s="34"/>
      <c r="VRO259" s="34"/>
      <c r="VRP259" s="34"/>
      <c r="VRQ259" s="34"/>
      <c r="VRR259" s="34"/>
      <c r="VRS259" s="34"/>
      <c r="VRT259" s="34"/>
      <c r="VRU259" s="34"/>
      <c r="VRV259" s="34"/>
      <c r="VRW259" s="34"/>
      <c r="VRX259" s="34"/>
      <c r="VRY259" s="34"/>
      <c r="VRZ259" s="34"/>
      <c r="VSA259" s="34"/>
      <c r="VSB259" s="34"/>
      <c r="VSC259" s="34"/>
      <c r="VSD259" s="34"/>
      <c r="VSE259" s="34"/>
      <c r="VSF259" s="34"/>
      <c r="VSG259" s="34"/>
      <c r="VSH259" s="34"/>
      <c r="VSI259" s="34"/>
      <c r="VSJ259" s="34"/>
      <c r="VSK259" s="34"/>
      <c r="VSL259" s="34"/>
      <c r="VSM259" s="34"/>
      <c r="VSN259" s="34"/>
      <c r="VSO259" s="34"/>
      <c r="VSP259" s="34"/>
      <c r="VSQ259" s="34"/>
      <c r="VSR259" s="34"/>
      <c r="VSS259" s="34"/>
      <c r="VST259" s="34"/>
      <c r="VSU259" s="34"/>
      <c r="VSV259" s="34"/>
      <c r="VSW259" s="34"/>
      <c r="VSX259" s="34"/>
      <c r="VSY259" s="34"/>
      <c r="VSZ259" s="34"/>
      <c r="VTA259" s="34"/>
      <c r="VTB259" s="34"/>
      <c r="VTC259" s="34"/>
      <c r="VTD259" s="34"/>
      <c r="VTE259" s="34"/>
      <c r="VTF259" s="34"/>
      <c r="VTG259" s="34"/>
      <c r="VTH259" s="34"/>
      <c r="VTI259" s="34"/>
      <c r="VTJ259" s="34"/>
      <c r="VTK259" s="34"/>
      <c r="VTL259" s="34"/>
      <c r="VTM259" s="34"/>
      <c r="VTN259" s="34"/>
      <c r="VTO259" s="34"/>
      <c r="VTP259" s="34"/>
      <c r="VTQ259" s="34"/>
      <c r="VTR259" s="34"/>
      <c r="VTS259" s="34"/>
      <c r="VTT259" s="34"/>
      <c r="VTU259" s="34"/>
      <c r="VTV259" s="34"/>
      <c r="VTW259" s="34"/>
      <c r="VTX259" s="34"/>
      <c r="VTY259" s="34"/>
      <c r="VTZ259" s="34"/>
      <c r="VUA259" s="34"/>
      <c r="VUB259" s="34"/>
      <c r="VUC259" s="34"/>
      <c r="VUD259" s="34"/>
      <c r="VUE259" s="34"/>
      <c r="VUF259" s="34"/>
      <c r="VUG259" s="34"/>
      <c r="VUH259" s="34"/>
      <c r="VUI259" s="34"/>
      <c r="VUJ259" s="34"/>
      <c r="VUK259" s="34"/>
      <c r="VUL259" s="34"/>
      <c r="VUM259" s="34"/>
      <c r="VUN259" s="34"/>
      <c r="VUO259" s="34"/>
      <c r="VUP259" s="34"/>
      <c r="VUQ259" s="34"/>
      <c r="VUR259" s="34"/>
      <c r="VUS259" s="34"/>
      <c r="VUT259" s="34"/>
      <c r="VUU259" s="34"/>
      <c r="VUV259" s="34"/>
      <c r="VUW259" s="34"/>
      <c r="VUX259" s="34"/>
      <c r="VUY259" s="34"/>
      <c r="VUZ259" s="34"/>
      <c r="VVA259" s="34"/>
      <c r="VVB259" s="34"/>
      <c r="VVC259" s="34"/>
      <c r="VVD259" s="34"/>
      <c r="VVE259" s="34"/>
      <c r="VVF259" s="34"/>
      <c r="VVG259" s="34"/>
      <c r="VVH259" s="34"/>
      <c r="VVI259" s="34"/>
      <c r="VVJ259" s="34"/>
      <c r="VVK259" s="34"/>
      <c r="VVL259" s="34"/>
      <c r="VVM259" s="34"/>
      <c r="VVN259" s="34"/>
      <c r="VVO259" s="34"/>
      <c r="VVP259" s="34"/>
      <c r="VVQ259" s="34"/>
      <c r="VVR259" s="34"/>
      <c r="VVS259" s="34"/>
      <c r="VVT259" s="34"/>
      <c r="VVU259" s="34"/>
      <c r="VVV259" s="34"/>
      <c r="VVW259" s="34"/>
      <c r="VVX259" s="34"/>
      <c r="VVY259" s="34"/>
      <c r="VVZ259" s="34"/>
      <c r="VWA259" s="34"/>
      <c r="VWB259" s="34"/>
      <c r="VWC259" s="34"/>
      <c r="VWD259" s="34"/>
      <c r="VWE259" s="34"/>
      <c r="VWF259" s="34"/>
      <c r="VWG259" s="34"/>
      <c r="VWH259" s="34"/>
      <c r="VWI259" s="34"/>
      <c r="VWJ259" s="34"/>
      <c r="VWK259" s="34"/>
      <c r="VWL259" s="34"/>
      <c r="VWM259" s="34"/>
      <c r="VWN259" s="34"/>
      <c r="VWO259" s="34"/>
      <c r="VWP259" s="34"/>
      <c r="VWQ259" s="34"/>
      <c r="VWR259" s="34"/>
      <c r="VWS259" s="34"/>
      <c r="VWT259" s="34"/>
      <c r="VWU259" s="34"/>
      <c r="VWV259" s="34"/>
      <c r="VWW259" s="34"/>
      <c r="VWX259" s="34"/>
      <c r="VWY259" s="34"/>
      <c r="VWZ259" s="34"/>
      <c r="VXA259" s="34"/>
      <c r="VXB259" s="34"/>
      <c r="VXC259" s="34"/>
      <c r="VXD259" s="34"/>
      <c r="VXE259" s="34"/>
      <c r="VXF259" s="34"/>
      <c r="VXG259" s="34"/>
      <c r="VXH259" s="34"/>
      <c r="VXI259" s="34"/>
      <c r="VXJ259" s="34"/>
      <c r="VXK259" s="34"/>
      <c r="VXL259" s="34"/>
      <c r="VXM259" s="34"/>
      <c r="VXN259" s="34"/>
      <c r="VXO259" s="34"/>
      <c r="VXP259" s="34"/>
      <c r="VXQ259" s="34"/>
      <c r="VXR259" s="34"/>
      <c r="VXS259" s="34"/>
      <c r="VXT259" s="34"/>
      <c r="VXU259" s="34"/>
      <c r="VXV259" s="34"/>
      <c r="VXW259" s="34"/>
      <c r="VXX259" s="34"/>
      <c r="VXY259" s="34"/>
      <c r="VXZ259" s="34"/>
      <c r="VYA259" s="34"/>
      <c r="VYB259" s="34"/>
      <c r="VYC259" s="34"/>
      <c r="VYD259" s="34"/>
      <c r="VYE259" s="34"/>
      <c r="VYF259" s="34"/>
      <c r="VYG259" s="34"/>
      <c r="VYH259" s="34"/>
      <c r="VYI259" s="34"/>
      <c r="VYJ259" s="34"/>
      <c r="VYK259" s="34"/>
      <c r="VYL259" s="34"/>
      <c r="VYM259" s="34"/>
      <c r="VYN259" s="34"/>
      <c r="VYO259" s="34"/>
      <c r="VYP259" s="34"/>
      <c r="VYQ259" s="34"/>
      <c r="VYR259" s="34"/>
      <c r="VYS259" s="34"/>
      <c r="VYT259" s="34"/>
      <c r="VYU259" s="34"/>
      <c r="VYV259" s="34"/>
      <c r="VYW259" s="34"/>
      <c r="VYX259" s="34"/>
      <c r="VYY259" s="34"/>
      <c r="VYZ259" s="34"/>
      <c r="VZA259" s="34"/>
      <c r="VZB259" s="34"/>
      <c r="VZC259" s="34"/>
      <c r="VZD259" s="34"/>
      <c r="VZE259" s="34"/>
      <c r="VZF259" s="34"/>
      <c r="VZG259" s="34"/>
      <c r="VZH259" s="34"/>
      <c r="VZI259" s="34"/>
      <c r="VZJ259" s="34"/>
      <c r="VZK259" s="34"/>
      <c r="VZL259" s="34"/>
      <c r="VZM259" s="34"/>
      <c r="VZN259" s="34"/>
      <c r="VZO259" s="34"/>
      <c r="VZP259" s="34"/>
      <c r="VZQ259" s="34"/>
      <c r="VZR259" s="34"/>
      <c r="VZS259" s="34"/>
      <c r="VZT259" s="34"/>
      <c r="VZU259" s="34"/>
      <c r="VZV259" s="34"/>
      <c r="VZW259" s="34"/>
      <c r="VZX259" s="34"/>
      <c r="VZY259" s="34"/>
      <c r="VZZ259" s="34"/>
      <c r="WAA259" s="34"/>
      <c r="WAB259" s="34"/>
      <c r="WAC259" s="34"/>
      <c r="WAD259" s="34"/>
      <c r="WAE259" s="34"/>
      <c r="WAF259" s="34"/>
      <c r="WAG259" s="34"/>
      <c r="WAH259" s="34"/>
      <c r="WAI259" s="34"/>
      <c r="WAJ259" s="34"/>
      <c r="WAK259" s="34"/>
      <c r="WAL259" s="34"/>
      <c r="WAM259" s="34"/>
      <c r="WAN259" s="34"/>
      <c r="WAO259" s="34"/>
      <c r="WAP259" s="34"/>
      <c r="WAQ259" s="34"/>
      <c r="WAR259" s="34"/>
      <c r="WAS259" s="34"/>
      <c r="WAT259" s="34"/>
      <c r="WAU259" s="34"/>
      <c r="WAV259" s="34"/>
      <c r="WAW259" s="34"/>
      <c r="WAX259" s="34"/>
      <c r="WAY259" s="34"/>
      <c r="WAZ259" s="34"/>
      <c r="WBA259" s="34"/>
      <c r="WBB259" s="34"/>
      <c r="WBC259" s="34"/>
      <c r="WBD259" s="34"/>
      <c r="WBE259" s="34"/>
      <c r="WBF259" s="34"/>
      <c r="WBG259" s="34"/>
      <c r="WBH259" s="34"/>
      <c r="WBI259" s="34"/>
      <c r="WBJ259" s="34"/>
      <c r="WBK259" s="34"/>
      <c r="WBL259" s="34"/>
      <c r="WBM259" s="34"/>
      <c r="WBN259" s="34"/>
      <c r="WBO259" s="34"/>
      <c r="WBP259" s="34"/>
      <c r="WBQ259" s="34"/>
      <c r="WBR259" s="34"/>
      <c r="WBS259" s="34"/>
      <c r="WBT259" s="34"/>
      <c r="WBU259" s="34"/>
      <c r="WBV259" s="34"/>
      <c r="WBW259" s="34"/>
      <c r="WBX259" s="34"/>
      <c r="WBY259" s="34"/>
      <c r="WBZ259" s="34"/>
      <c r="WCA259" s="34"/>
      <c r="WCB259" s="34"/>
      <c r="WCC259" s="34"/>
      <c r="WCD259" s="34"/>
      <c r="WCE259" s="34"/>
      <c r="WCF259" s="34"/>
      <c r="WCG259" s="34"/>
      <c r="WCH259" s="34"/>
      <c r="WCI259" s="34"/>
      <c r="WCJ259" s="34"/>
      <c r="WCK259" s="34"/>
      <c r="WCL259" s="34"/>
      <c r="WCM259" s="34"/>
      <c r="WCN259" s="34"/>
      <c r="WCO259" s="34"/>
      <c r="WCP259" s="34"/>
      <c r="WCQ259" s="34"/>
      <c r="WCR259" s="34"/>
      <c r="WCS259" s="34"/>
      <c r="WCT259" s="34"/>
      <c r="WCU259" s="34"/>
      <c r="WCV259" s="34"/>
      <c r="WCW259" s="34"/>
      <c r="WCX259" s="34"/>
      <c r="WCY259" s="34"/>
      <c r="WCZ259" s="34"/>
      <c r="WDA259" s="34"/>
      <c r="WDB259" s="34"/>
      <c r="WDC259" s="34"/>
      <c r="WDD259" s="34"/>
      <c r="WDE259" s="34"/>
      <c r="WDF259" s="34"/>
      <c r="WDG259" s="34"/>
      <c r="WDH259" s="34"/>
      <c r="WDI259" s="34"/>
      <c r="WDJ259" s="34"/>
      <c r="WDK259" s="34"/>
      <c r="WDL259" s="34"/>
      <c r="WDM259" s="34"/>
      <c r="WDN259" s="34"/>
      <c r="WDO259" s="34"/>
      <c r="WDP259" s="34"/>
      <c r="WDQ259" s="34"/>
      <c r="WDR259" s="34"/>
      <c r="WDS259" s="34"/>
      <c r="WDT259" s="34"/>
      <c r="WDU259" s="34"/>
      <c r="WDV259" s="34"/>
      <c r="WDW259" s="34"/>
      <c r="WDX259" s="34"/>
      <c r="WDY259" s="34"/>
      <c r="WDZ259" s="34"/>
      <c r="WEA259" s="34"/>
      <c r="WEB259" s="34"/>
      <c r="WEC259" s="34"/>
      <c r="WED259" s="34"/>
      <c r="WEE259" s="34"/>
      <c r="WEF259" s="34"/>
      <c r="WEG259" s="34"/>
      <c r="WEH259" s="34"/>
      <c r="WEI259" s="34"/>
      <c r="WEJ259" s="34"/>
      <c r="WEK259" s="34"/>
      <c r="WEL259" s="34"/>
      <c r="WEM259" s="34"/>
      <c r="WEN259" s="34"/>
      <c r="WEO259" s="34"/>
      <c r="WEP259" s="34"/>
      <c r="WEQ259" s="34"/>
      <c r="WER259" s="34"/>
      <c r="WES259" s="34"/>
      <c r="WET259" s="34"/>
      <c r="WEU259" s="34"/>
      <c r="WEV259" s="34"/>
      <c r="WEW259" s="34"/>
      <c r="WEX259" s="34"/>
      <c r="WEY259" s="34"/>
      <c r="WEZ259" s="34"/>
      <c r="WFA259" s="34"/>
      <c r="WFB259" s="34"/>
      <c r="WFC259" s="34"/>
      <c r="WFD259" s="34"/>
      <c r="WFE259" s="34"/>
      <c r="WFF259" s="34"/>
      <c r="WFG259" s="34"/>
      <c r="WFH259" s="34"/>
      <c r="WFI259" s="34"/>
      <c r="WFJ259" s="34"/>
      <c r="WFK259" s="34"/>
      <c r="WFL259" s="34"/>
      <c r="WFM259" s="34"/>
      <c r="WFN259" s="34"/>
      <c r="WFO259" s="34"/>
      <c r="WFP259" s="34"/>
      <c r="WFQ259" s="34"/>
      <c r="WFR259" s="34"/>
      <c r="WFS259" s="34"/>
      <c r="WFT259" s="34"/>
      <c r="WFU259" s="34"/>
      <c r="WFV259" s="34"/>
      <c r="WFW259" s="34"/>
      <c r="WFX259" s="34"/>
      <c r="WFY259" s="34"/>
      <c r="WFZ259" s="34"/>
      <c r="WGA259" s="34"/>
      <c r="WGB259" s="34"/>
      <c r="WGC259" s="34"/>
      <c r="WGD259" s="34"/>
      <c r="WGE259" s="34"/>
      <c r="WGF259" s="34"/>
      <c r="WGG259" s="34"/>
      <c r="WGH259" s="34"/>
      <c r="WGI259" s="34"/>
      <c r="WGJ259" s="34"/>
      <c r="WGK259" s="34"/>
      <c r="WGL259" s="34"/>
      <c r="WGM259" s="34"/>
      <c r="WGN259" s="34"/>
      <c r="WGO259" s="34"/>
      <c r="WGP259" s="34"/>
      <c r="WGQ259" s="34"/>
      <c r="WGR259" s="34"/>
      <c r="WGS259" s="34"/>
      <c r="WGT259" s="34"/>
      <c r="WGU259" s="34"/>
      <c r="WGV259" s="34"/>
      <c r="WGW259" s="34"/>
      <c r="WGX259" s="34"/>
      <c r="WGY259" s="34"/>
      <c r="WGZ259" s="34"/>
      <c r="WHA259" s="34"/>
      <c r="WHB259" s="34"/>
      <c r="WHC259" s="34"/>
      <c r="WHD259" s="34"/>
      <c r="WHE259" s="34"/>
      <c r="WHF259" s="34"/>
      <c r="WHG259" s="34"/>
      <c r="WHH259" s="34"/>
      <c r="WHI259" s="34"/>
      <c r="WHJ259" s="34"/>
      <c r="WHK259" s="34"/>
      <c r="WHL259" s="34"/>
      <c r="WHM259" s="34"/>
      <c r="WHN259" s="34"/>
      <c r="WHO259" s="34"/>
      <c r="WHP259" s="34"/>
      <c r="WHQ259" s="34"/>
      <c r="WHR259" s="34"/>
      <c r="WHS259" s="34"/>
      <c r="WHT259" s="34"/>
      <c r="WHU259" s="34"/>
      <c r="WHV259" s="34"/>
      <c r="WHW259" s="34"/>
      <c r="WHX259" s="34"/>
      <c r="WHY259" s="34"/>
      <c r="WHZ259" s="34"/>
      <c r="WIA259" s="34"/>
      <c r="WIB259" s="34"/>
      <c r="WIC259" s="34"/>
      <c r="WID259" s="34"/>
      <c r="WIE259" s="34"/>
      <c r="WIF259" s="34"/>
      <c r="WIG259" s="34"/>
      <c r="WIH259" s="34"/>
      <c r="WII259" s="34"/>
      <c r="WIJ259" s="34"/>
      <c r="WIK259" s="34"/>
      <c r="WIL259" s="34"/>
      <c r="WIM259" s="34"/>
      <c r="WIN259" s="34"/>
      <c r="WIO259" s="34"/>
      <c r="WIP259" s="34"/>
      <c r="WIQ259" s="34"/>
      <c r="WIR259" s="34"/>
      <c r="WIS259" s="34"/>
      <c r="WIT259" s="34"/>
      <c r="WIU259" s="34"/>
      <c r="WIV259" s="34"/>
      <c r="WIW259" s="34"/>
      <c r="WIX259" s="34"/>
      <c r="WIY259" s="34"/>
      <c r="WIZ259" s="34"/>
      <c r="WJA259" s="34"/>
      <c r="WJB259" s="34"/>
      <c r="WJC259" s="34"/>
      <c r="WJD259" s="34"/>
      <c r="WJE259" s="34"/>
      <c r="WJF259" s="34"/>
      <c r="WJG259" s="34"/>
      <c r="WJH259" s="34"/>
      <c r="WJI259" s="34"/>
      <c r="WJJ259" s="34"/>
      <c r="WJK259" s="34"/>
      <c r="WJL259" s="34"/>
      <c r="WJM259" s="34"/>
      <c r="WJN259" s="34"/>
      <c r="WJO259" s="34"/>
      <c r="WJP259" s="34"/>
      <c r="WJQ259" s="34"/>
      <c r="WJR259" s="34"/>
      <c r="WJS259" s="34"/>
      <c r="WJT259" s="34"/>
      <c r="WJU259" s="34"/>
      <c r="WJV259" s="34"/>
      <c r="WJW259" s="34"/>
      <c r="WJX259" s="34"/>
      <c r="WJY259" s="34"/>
      <c r="WJZ259" s="34"/>
      <c r="WKA259" s="34"/>
      <c r="WKB259" s="34"/>
      <c r="WKC259" s="34"/>
      <c r="WKD259" s="34"/>
      <c r="WKE259" s="34"/>
      <c r="WKF259" s="34"/>
      <c r="WKG259" s="34"/>
      <c r="WKH259" s="34"/>
      <c r="WKI259" s="34"/>
      <c r="WKJ259" s="34"/>
      <c r="WKK259" s="34"/>
      <c r="WKL259" s="34"/>
      <c r="WKM259" s="34"/>
      <c r="WKN259" s="34"/>
      <c r="WKO259" s="34"/>
      <c r="WKP259" s="34"/>
      <c r="WKQ259" s="34"/>
      <c r="WKR259" s="34"/>
      <c r="WKS259" s="34"/>
      <c r="WKT259" s="34"/>
      <c r="WKU259" s="34"/>
      <c r="WKV259" s="34"/>
      <c r="WKW259" s="34"/>
      <c r="WKX259" s="34"/>
      <c r="WKY259" s="34"/>
      <c r="WKZ259" s="34"/>
      <c r="WLA259" s="34"/>
      <c r="WLB259" s="34"/>
      <c r="WLC259" s="34"/>
      <c r="WLD259" s="34"/>
      <c r="WLE259" s="34"/>
      <c r="WLF259" s="34"/>
      <c r="WLG259" s="34"/>
      <c r="WLH259" s="34"/>
      <c r="WLI259" s="34"/>
      <c r="WLJ259" s="34"/>
      <c r="WLK259" s="34"/>
      <c r="WLL259" s="34"/>
      <c r="WLM259" s="34"/>
      <c r="WLN259" s="34"/>
      <c r="WLO259" s="34"/>
      <c r="WLP259" s="34"/>
      <c r="WLQ259" s="34"/>
      <c r="WLR259" s="34"/>
      <c r="WLS259" s="34"/>
      <c r="WLT259" s="34"/>
      <c r="WLU259" s="34"/>
      <c r="WLV259" s="34"/>
      <c r="WLW259" s="34"/>
      <c r="WLX259" s="34"/>
      <c r="WLY259" s="34"/>
      <c r="WLZ259" s="34"/>
      <c r="WMA259" s="34"/>
      <c r="WMB259" s="34"/>
      <c r="WMC259" s="34"/>
      <c r="WMD259" s="34"/>
      <c r="WME259" s="34"/>
      <c r="WMF259" s="34"/>
      <c r="WMG259" s="34"/>
      <c r="WMH259" s="34"/>
      <c r="WMI259" s="34"/>
      <c r="WMJ259" s="34"/>
      <c r="WMK259" s="34"/>
      <c r="WML259" s="34"/>
      <c r="WMM259" s="34"/>
      <c r="WMN259" s="34"/>
      <c r="WMO259" s="34"/>
      <c r="WMP259" s="34"/>
      <c r="WMQ259" s="34"/>
      <c r="WMR259" s="34"/>
      <c r="WMS259" s="34"/>
      <c r="WMT259" s="34"/>
      <c r="WMU259" s="34"/>
      <c r="WMV259" s="34"/>
      <c r="WMW259" s="34"/>
      <c r="WMX259" s="34"/>
      <c r="WMY259" s="34"/>
      <c r="WMZ259" s="34"/>
      <c r="WNA259" s="34"/>
      <c r="WNB259" s="34"/>
      <c r="WNC259" s="34"/>
      <c r="WND259" s="34"/>
      <c r="WNE259" s="34"/>
      <c r="WNF259" s="34"/>
      <c r="WNG259" s="34"/>
      <c r="WNH259" s="34"/>
      <c r="WNI259" s="34"/>
      <c r="WNJ259" s="34"/>
      <c r="WNK259" s="34"/>
      <c r="WNL259" s="34"/>
      <c r="WNM259" s="34"/>
      <c r="WNN259" s="34"/>
      <c r="WNO259" s="34"/>
      <c r="WNP259" s="34"/>
      <c r="WNQ259" s="34"/>
      <c r="WNR259" s="34"/>
      <c r="WNS259" s="34"/>
      <c r="WNT259" s="34"/>
      <c r="WNU259" s="34"/>
      <c r="WNV259" s="34"/>
      <c r="WNW259" s="34"/>
      <c r="WNX259" s="34"/>
      <c r="WNY259" s="34"/>
      <c r="WNZ259" s="34"/>
      <c r="WOA259" s="34"/>
      <c r="WOB259" s="34"/>
      <c r="WOC259" s="34"/>
      <c r="WOD259" s="34"/>
      <c r="WOE259" s="34"/>
      <c r="WOF259" s="34"/>
      <c r="WOG259" s="34"/>
      <c r="WOH259" s="34"/>
      <c r="WOI259" s="34"/>
      <c r="WOJ259" s="34"/>
      <c r="WOK259" s="34"/>
      <c r="WOL259" s="34"/>
      <c r="WOM259" s="34"/>
      <c r="WON259" s="34"/>
      <c r="WOO259" s="34"/>
      <c r="WOP259" s="34"/>
      <c r="WOQ259" s="34"/>
      <c r="WOR259" s="34"/>
      <c r="WOS259" s="34"/>
      <c r="WOT259" s="34"/>
      <c r="WOU259" s="34"/>
      <c r="WOV259" s="34"/>
      <c r="WOW259" s="34"/>
      <c r="WOX259" s="34"/>
      <c r="WOY259" s="34"/>
      <c r="WOZ259" s="34"/>
      <c r="WPA259" s="34"/>
      <c r="WPB259" s="34"/>
      <c r="WPC259" s="34"/>
      <c r="WPD259" s="34"/>
      <c r="WPE259" s="34"/>
      <c r="WPF259" s="34"/>
      <c r="WPG259" s="34"/>
      <c r="WPH259" s="34"/>
      <c r="WPI259" s="34"/>
      <c r="WPJ259" s="34"/>
      <c r="WPK259" s="34"/>
      <c r="WPL259" s="34"/>
      <c r="WPM259" s="34"/>
      <c r="WPN259" s="34"/>
      <c r="WPO259" s="34"/>
      <c r="WPP259" s="34"/>
      <c r="WPQ259" s="34"/>
      <c r="WPR259" s="34"/>
      <c r="WPS259" s="34"/>
      <c r="WPT259" s="34"/>
      <c r="WPU259" s="34"/>
      <c r="WPV259" s="34"/>
      <c r="WPW259" s="34"/>
      <c r="WPX259" s="34"/>
      <c r="WPY259" s="34"/>
      <c r="WPZ259" s="34"/>
      <c r="WQA259" s="34"/>
      <c r="WQB259" s="34"/>
      <c r="WQC259" s="34"/>
      <c r="WQD259" s="34"/>
      <c r="WQE259" s="34"/>
      <c r="WQF259" s="34"/>
      <c r="WQG259" s="34"/>
      <c r="WQH259" s="34"/>
      <c r="WQI259" s="34"/>
      <c r="WQJ259" s="34"/>
      <c r="WQK259" s="34"/>
      <c r="WQL259" s="34"/>
      <c r="WQM259" s="34"/>
      <c r="WQN259" s="34"/>
      <c r="WQO259" s="34"/>
      <c r="WQP259" s="34"/>
      <c r="WQQ259" s="34"/>
      <c r="WQR259" s="34"/>
      <c r="WQS259" s="34"/>
      <c r="WQT259" s="34"/>
      <c r="WQU259" s="34"/>
      <c r="WQV259" s="34"/>
      <c r="WQW259" s="34"/>
      <c r="WQX259" s="34"/>
      <c r="WQY259" s="34"/>
      <c r="WQZ259" s="34"/>
      <c r="WRA259" s="34"/>
      <c r="WRB259" s="34"/>
      <c r="WRC259" s="34"/>
      <c r="WRD259" s="34"/>
      <c r="WRE259" s="34"/>
      <c r="WRF259" s="34"/>
      <c r="WRG259" s="34"/>
      <c r="WRH259" s="34"/>
      <c r="WRI259" s="34"/>
      <c r="WRJ259" s="34"/>
      <c r="WRK259" s="34"/>
      <c r="WRL259" s="34"/>
      <c r="WRM259" s="34"/>
      <c r="WRN259" s="34"/>
      <c r="WRO259" s="34"/>
      <c r="WRP259" s="34"/>
      <c r="WRQ259" s="34"/>
      <c r="WRR259" s="34"/>
      <c r="WRS259" s="34"/>
      <c r="WRT259" s="34"/>
      <c r="WRU259" s="34"/>
      <c r="WRV259" s="34"/>
      <c r="WRW259" s="34"/>
      <c r="WRX259" s="34"/>
      <c r="WRY259" s="34"/>
      <c r="WRZ259" s="34"/>
      <c r="WSA259" s="34"/>
      <c r="WSB259" s="34"/>
      <c r="WSC259" s="34"/>
      <c r="WSD259" s="34"/>
      <c r="WSE259" s="34"/>
      <c r="WSF259" s="34"/>
      <c r="WSG259" s="34"/>
      <c r="WSH259" s="34"/>
      <c r="WSI259" s="34"/>
      <c r="WSJ259" s="34"/>
      <c r="WSK259" s="34"/>
      <c r="WSL259" s="34"/>
      <c r="WSM259" s="34"/>
      <c r="WSN259" s="34"/>
      <c r="WSO259" s="34"/>
      <c r="WSP259" s="34"/>
      <c r="WSQ259" s="34"/>
      <c r="WSR259" s="34"/>
      <c r="WSS259" s="34"/>
      <c r="WST259" s="34"/>
      <c r="WSU259" s="34"/>
      <c r="WSV259" s="34"/>
      <c r="WSW259" s="34"/>
      <c r="WSX259" s="34"/>
      <c r="WSY259" s="34"/>
      <c r="WSZ259" s="34"/>
      <c r="WTA259" s="34"/>
      <c r="WTB259" s="34"/>
      <c r="WTC259" s="34"/>
      <c r="WTD259" s="34"/>
      <c r="WTE259" s="34"/>
      <c r="WTF259" s="34"/>
      <c r="WTG259" s="34"/>
      <c r="WTH259" s="34"/>
      <c r="WTI259" s="34"/>
      <c r="WTJ259" s="34"/>
      <c r="WTK259" s="34"/>
      <c r="WTL259" s="34"/>
      <c r="WTM259" s="34"/>
      <c r="WTN259" s="34"/>
      <c r="WTO259" s="34"/>
      <c r="WTP259" s="34"/>
      <c r="WTQ259" s="34"/>
      <c r="WTR259" s="34"/>
      <c r="WTS259" s="34"/>
      <c r="WTT259" s="34"/>
      <c r="WTU259" s="34"/>
      <c r="WTV259" s="34"/>
      <c r="WTW259" s="34"/>
      <c r="WTX259" s="34"/>
      <c r="WTY259" s="34"/>
      <c r="WTZ259" s="34"/>
      <c r="WUA259" s="34"/>
      <c r="WUB259" s="34"/>
      <c r="WUC259" s="34"/>
      <c r="WUD259" s="34"/>
      <c r="WUE259" s="34"/>
      <c r="WUF259" s="34"/>
      <c r="WUG259" s="34"/>
      <c r="WUH259" s="34"/>
      <c r="WUI259" s="34"/>
      <c r="WUJ259" s="34"/>
      <c r="WUK259" s="34"/>
      <c r="WUL259" s="34"/>
      <c r="WUM259" s="34"/>
      <c r="WUN259" s="34"/>
      <c r="WUO259" s="34"/>
      <c r="WUP259" s="34"/>
      <c r="WUQ259" s="34"/>
      <c r="WUR259" s="34"/>
      <c r="WUS259" s="34"/>
      <c r="WUT259" s="34"/>
      <c r="WUU259" s="34"/>
      <c r="WUV259" s="34"/>
      <c r="WUW259" s="34"/>
      <c r="WUX259" s="34"/>
      <c r="WUY259" s="34"/>
      <c r="WUZ259" s="34"/>
      <c r="WVA259" s="34"/>
      <c r="WVB259" s="34"/>
      <c r="WVC259" s="34"/>
      <c r="WVD259" s="34"/>
      <c r="WVE259" s="34"/>
      <c r="WVF259" s="34"/>
      <c r="WVG259" s="34"/>
      <c r="WVH259" s="34"/>
      <c r="WVI259" s="34"/>
      <c r="WVJ259" s="34"/>
      <c r="WVK259" s="34"/>
      <c r="WVL259" s="34"/>
      <c r="WVM259" s="34"/>
      <c r="WVN259" s="34"/>
      <c r="WVO259" s="34"/>
      <c r="WVP259" s="34"/>
      <c r="WVQ259" s="34"/>
      <c r="WVR259" s="34"/>
      <c r="WVS259" s="34"/>
      <c r="WVT259" s="34"/>
      <c r="WVU259" s="34"/>
      <c r="WVV259" s="34"/>
      <c r="WVW259" s="34"/>
      <c r="WVX259" s="34"/>
      <c r="WVY259" s="34"/>
      <c r="WVZ259" s="34"/>
      <c r="WWA259" s="34"/>
      <c r="WWB259" s="34"/>
      <c r="WWC259" s="34"/>
      <c r="WWD259" s="34"/>
      <c r="WWE259" s="34"/>
      <c r="WWF259" s="34"/>
      <c r="WWG259" s="34"/>
      <c r="WWH259" s="34"/>
      <c r="WWI259" s="34"/>
      <c r="WWJ259" s="34"/>
      <c r="WWK259" s="34"/>
      <c r="WWL259" s="34"/>
      <c r="WWM259" s="34"/>
      <c r="WWN259" s="34"/>
      <c r="WWO259" s="34"/>
      <c r="WWP259" s="34"/>
      <c r="WWQ259" s="34"/>
      <c r="WWR259" s="34"/>
      <c r="WWS259" s="34"/>
      <c r="WWT259" s="34"/>
      <c r="WWU259" s="34"/>
      <c r="WWV259" s="34"/>
      <c r="WWW259" s="34"/>
      <c r="WWX259" s="34"/>
      <c r="WWY259" s="34"/>
      <c r="WWZ259" s="34"/>
      <c r="WXA259" s="34"/>
      <c r="WXB259" s="34"/>
      <c r="WXC259" s="34"/>
      <c r="WXD259" s="34"/>
      <c r="WXE259" s="34"/>
      <c r="WXF259" s="34"/>
      <c r="WXG259" s="34"/>
      <c r="WXH259" s="34"/>
      <c r="WXI259" s="34"/>
      <c r="WXJ259" s="34"/>
      <c r="WXK259" s="34"/>
      <c r="WXL259" s="34"/>
      <c r="WXM259" s="34"/>
      <c r="WXN259" s="34"/>
      <c r="WXO259" s="34"/>
      <c r="WXP259" s="34"/>
      <c r="WXQ259" s="34"/>
      <c r="WXR259" s="34"/>
      <c r="WXS259" s="34"/>
      <c r="WXT259" s="34"/>
      <c r="WXU259" s="34"/>
      <c r="WXV259" s="34"/>
      <c r="WXW259" s="34"/>
      <c r="WXX259" s="34"/>
      <c r="WXY259" s="34"/>
      <c r="WXZ259" s="34"/>
      <c r="WYA259" s="34"/>
      <c r="WYB259" s="34"/>
      <c r="WYC259" s="34"/>
      <c r="WYD259" s="34"/>
      <c r="WYE259" s="34"/>
      <c r="WYF259" s="34"/>
      <c r="WYG259" s="34"/>
      <c r="WYH259" s="34"/>
      <c r="WYI259" s="34"/>
      <c r="WYJ259" s="34"/>
      <c r="WYK259" s="34"/>
      <c r="WYL259" s="34"/>
      <c r="WYM259" s="34"/>
      <c r="WYN259" s="34"/>
      <c r="WYO259" s="34"/>
      <c r="WYP259" s="34"/>
      <c r="WYQ259" s="34"/>
      <c r="WYR259" s="34"/>
      <c r="WYS259" s="34"/>
      <c r="WYT259" s="34"/>
      <c r="WYU259" s="34"/>
      <c r="WYV259" s="34"/>
      <c r="WYW259" s="34"/>
      <c r="WYX259" s="34"/>
      <c r="WYY259" s="34"/>
      <c r="WYZ259" s="34"/>
      <c r="WZA259" s="34"/>
      <c r="WZB259" s="34"/>
      <c r="WZC259" s="34"/>
      <c r="WZD259" s="34"/>
      <c r="WZE259" s="34"/>
      <c r="WZF259" s="34"/>
      <c r="WZG259" s="34"/>
      <c r="WZH259" s="34"/>
      <c r="WZI259" s="34"/>
      <c r="WZJ259" s="34"/>
      <c r="WZK259" s="34"/>
      <c r="WZL259" s="34"/>
      <c r="WZM259" s="34"/>
      <c r="WZN259" s="34"/>
      <c r="WZO259" s="34"/>
      <c r="WZP259" s="34"/>
      <c r="WZQ259" s="34"/>
      <c r="WZR259" s="34"/>
      <c r="WZS259" s="34"/>
      <c r="WZT259" s="34"/>
      <c r="WZU259" s="34"/>
      <c r="WZV259" s="34"/>
      <c r="WZW259" s="34"/>
      <c r="WZX259" s="34"/>
      <c r="WZY259" s="34"/>
      <c r="WZZ259" s="34"/>
      <c r="XAA259" s="34"/>
      <c r="XAB259" s="34"/>
      <c r="XAC259" s="34"/>
      <c r="XAD259" s="34"/>
      <c r="XAE259" s="34"/>
      <c r="XAF259" s="34"/>
      <c r="XAG259" s="34"/>
      <c r="XAH259" s="34"/>
      <c r="XAI259" s="34"/>
      <c r="XAJ259" s="34"/>
      <c r="XAK259" s="34"/>
      <c r="XAL259" s="34"/>
      <c r="XAM259" s="34"/>
      <c r="XAN259" s="34"/>
      <c r="XAO259" s="34"/>
      <c r="XAP259" s="34"/>
      <c r="XAQ259" s="34"/>
      <c r="XAR259" s="34"/>
      <c r="XAS259" s="34"/>
      <c r="XAT259" s="34"/>
      <c r="XAU259" s="34"/>
      <c r="XAV259" s="34"/>
      <c r="XAW259" s="34"/>
      <c r="XAX259" s="34"/>
      <c r="XAY259" s="34"/>
      <c r="XAZ259" s="34"/>
      <c r="XBA259" s="34"/>
      <c r="XBB259" s="34"/>
      <c r="XBC259" s="34"/>
      <c r="XBD259" s="34"/>
      <c r="XBE259" s="34"/>
      <c r="XBF259" s="34"/>
      <c r="XBG259" s="34"/>
      <c r="XBH259" s="34"/>
      <c r="XBI259" s="34"/>
      <c r="XBJ259" s="34"/>
      <c r="XBK259" s="34"/>
      <c r="XBL259" s="34"/>
      <c r="XBM259" s="34"/>
      <c r="XBN259" s="34"/>
      <c r="XBO259" s="34"/>
      <c r="XBP259" s="34"/>
      <c r="XBQ259" s="34"/>
      <c r="XBR259" s="34"/>
      <c r="XBS259" s="34"/>
      <c r="XBT259" s="34"/>
      <c r="XBU259" s="34"/>
      <c r="XBV259" s="34"/>
      <c r="XBW259" s="34"/>
      <c r="XBX259" s="34"/>
      <c r="XBY259" s="34"/>
      <c r="XBZ259" s="34"/>
      <c r="XCA259" s="34"/>
      <c r="XCB259" s="34"/>
      <c r="XCC259" s="34"/>
      <c r="XCD259" s="34"/>
      <c r="XCE259" s="34"/>
      <c r="XCF259" s="34"/>
      <c r="XCG259" s="34"/>
      <c r="XCH259" s="34"/>
      <c r="XCI259" s="34"/>
      <c r="XCJ259" s="34"/>
      <c r="XCK259" s="34"/>
      <c r="XCL259" s="34"/>
      <c r="XCM259" s="34"/>
      <c r="XCN259" s="34"/>
      <c r="XCO259" s="34"/>
      <c r="XCP259" s="34"/>
      <c r="XCQ259" s="34"/>
      <c r="XCR259" s="34"/>
      <c r="XCS259" s="34"/>
      <c r="XCT259" s="34"/>
      <c r="XCU259" s="34"/>
      <c r="XCV259" s="34"/>
      <c r="XCW259" s="34"/>
      <c r="XCX259" s="34"/>
      <c r="XCY259" s="34"/>
      <c r="XCZ259" s="34"/>
      <c r="XDA259" s="34"/>
      <c r="XDB259" s="34"/>
      <c r="XDC259" s="34"/>
      <c r="XDD259" s="34"/>
      <c r="XDE259" s="34"/>
      <c r="XDF259" s="34"/>
      <c r="XDG259" s="34"/>
      <c r="XDH259" s="34"/>
      <c r="XDI259" s="34"/>
      <c r="XDJ259" s="34"/>
      <c r="XDK259" s="34"/>
      <c r="XDL259" s="34"/>
      <c r="XDM259" s="34"/>
      <c r="XDN259" s="34"/>
      <c r="XDO259" s="34"/>
      <c r="XDP259" s="34"/>
      <c r="XDQ259" s="34"/>
      <c r="XDR259" s="34"/>
      <c r="XDS259" s="34"/>
      <c r="XDT259" s="34"/>
      <c r="XDU259" s="34"/>
      <c r="XDV259" s="34"/>
      <c r="XDW259" s="34"/>
      <c r="XDX259" s="34"/>
      <c r="XDY259" s="34"/>
      <c r="XDZ259" s="34"/>
      <c r="XEA259" s="34"/>
      <c r="XEB259" s="34"/>
      <c r="XEC259" s="34"/>
      <c r="XED259" s="34"/>
      <c r="XEE259" s="34"/>
      <c r="XEF259" s="34"/>
      <c r="XEG259" s="34"/>
      <c r="XEH259" s="34"/>
      <c r="XEI259" s="34"/>
      <c r="XEJ259" s="34"/>
      <c r="XEK259" s="36"/>
      <c r="XEL259" s="46"/>
      <c r="XEM259" s="31"/>
      <c r="XEN259" s="30"/>
      <c r="XEO259" s="63"/>
    </row>
    <row r="260" spans="1:16369" s="70" customFormat="1" ht="26.25" customHeight="1">
      <c r="A260" s="7" t="s">
        <v>740</v>
      </c>
      <c r="B260" s="3" t="s">
        <v>743</v>
      </c>
      <c r="C260" s="49" t="s">
        <v>744</v>
      </c>
      <c r="D260" s="7">
        <v>2</v>
      </c>
      <c r="E260" s="1" t="s">
        <v>300</v>
      </c>
      <c r="F260" s="1" t="s">
        <v>301</v>
      </c>
      <c r="G260" s="6" t="s">
        <v>22</v>
      </c>
      <c r="H260" s="5" t="s">
        <v>225</v>
      </c>
      <c r="I260" s="85">
        <f>2*2200000/2</f>
        <v>2200000</v>
      </c>
      <c r="J260" s="85">
        <f>2*220000</f>
        <v>440000</v>
      </c>
      <c r="K260" s="85">
        <f t="shared" si="15"/>
        <v>1760000</v>
      </c>
      <c r="L260" s="34"/>
    </row>
    <row r="261" spans="1:16369" s="70" customFormat="1" ht="26.25" customHeight="1">
      <c r="A261" s="7" t="s">
        <v>740</v>
      </c>
      <c r="B261" s="3" t="s">
        <v>743</v>
      </c>
      <c r="C261" s="49" t="s">
        <v>744</v>
      </c>
      <c r="D261" s="7">
        <v>2</v>
      </c>
      <c r="E261" s="1" t="s">
        <v>583</v>
      </c>
      <c r="F261" s="1" t="s">
        <v>584</v>
      </c>
      <c r="G261" s="6" t="s">
        <v>22</v>
      </c>
      <c r="H261" s="8" t="s">
        <v>171</v>
      </c>
      <c r="I261" s="85">
        <f>2*2200000/2</f>
        <v>2200000</v>
      </c>
      <c r="J261" s="85">
        <f>2*220000</f>
        <v>440000</v>
      </c>
      <c r="K261" s="85">
        <f t="shared" si="15"/>
        <v>1760000</v>
      </c>
      <c r="L261" s="34"/>
    </row>
    <row r="262" spans="1:16369" s="9" customFormat="1" ht="26.25" customHeight="1">
      <c r="A262" s="7" t="s">
        <v>740</v>
      </c>
      <c r="B262" s="3" t="s">
        <v>745</v>
      </c>
      <c r="C262" s="49" t="s">
        <v>746</v>
      </c>
      <c r="D262" s="7">
        <v>3</v>
      </c>
      <c r="E262" s="1" t="s">
        <v>583</v>
      </c>
      <c r="F262" s="1" t="s">
        <v>584</v>
      </c>
      <c r="G262" s="6" t="s">
        <v>22</v>
      </c>
      <c r="H262" s="8" t="s">
        <v>171</v>
      </c>
      <c r="I262" s="86">
        <f>(3*220000*10)/2</f>
        <v>3300000</v>
      </c>
      <c r="J262" s="86">
        <f>3*220000</f>
        <v>660000</v>
      </c>
      <c r="K262" s="86">
        <f t="shared" si="15"/>
        <v>2640000</v>
      </c>
      <c r="L262" s="34"/>
    </row>
    <row r="263" spans="1:16369" s="9" customFormat="1" ht="26.25" customHeight="1">
      <c r="A263" s="7" t="s">
        <v>740</v>
      </c>
      <c r="B263" s="3" t="s">
        <v>747</v>
      </c>
      <c r="C263" s="49" t="s">
        <v>748</v>
      </c>
      <c r="D263" s="7">
        <v>2</v>
      </c>
      <c r="E263" s="4" t="s">
        <v>585</v>
      </c>
      <c r="F263" s="1" t="s">
        <v>586</v>
      </c>
      <c r="G263" s="4" t="s">
        <v>8</v>
      </c>
      <c r="H263" s="5" t="s">
        <v>102</v>
      </c>
      <c r="I263" s="86">
        <f>2*210000*10/4</f>
        <v>1050000</v>
      </c>
      <c r="J263" s="86">
        <f>2*210000</f>
        <v>420000</v>
      </c>
      <c r="K263" s="86">
        <f t="shared" si="15"/>
        <v>630000</v>
      </c>
      <c r="L263" s="34"/>
    </row>
    <row r="264" spans="1:16369" s="9" customFormat="1" ht="26.25" customHeight="1">
      <c r="A264" s="7" t="s">
        <v>740</v>
      </c>
      <c r="B264" s="3" t="s">
        <v>749</v>
      </c>
      <c r="C264" s="49" t="s">
        <v>750</v>
      </c>
      <c r="D264" s="7">
        <v>2</v>
      </c>
      <c r="E264" s="1" t="s">
        <v>585</v>
      </c>
      <c r="F264" s="1" t="s">
        <v>586</v>
      </c>
      <c r="G264" s="6" t="s">
        <v>8</v>
      </c>
      <c r="H264" s="8" t="s">
        <v>102</v>
      </c>
      <c r="I264" s="86">
        <f>4200000/3</f>
        <v>1400000</v>
      </c>
      <c r="J264" s="86">
        <v>420000</v>
      </c>
      <c r="K264" s="86">
        <f t="shared" si="15"/>
        <v>980000</v>
      </c>
      <c r="L264" s="34"/>
    </row>
    <row r="265" spans="1:16369" s="70" customFormat="1" ht="26.25" customHeight="1">
      <c r="A265" s="7" t="s">
        <v>740</v>
      </c>
      <c r="B265" s="3" t="s">
        <v>751</v>
      </c>
      <c r="C265" s="49" t="s">
        <v>752</v>
      </c>
      <c r="D265" s="7">
        <v>3</v>
      </c>
      <c r="E265" s="4" t="s">
        <v>587</v>
      </c>
      <c r="F265" s="1" t="s">
        <v>588</v>
      </c>
      <c r="G265" s="4" t="s">
        <v>5</v>
      </c>
      <c r="H265" s="5" t="s">
        <v>56</v>
      </c>
      <c r="I265" s="85">
        <v>734000</v>
      </c>
      <c r="J265" s="85">
        <f>3*220000</f>
        <v>660000</v>
      </c>
      <c r="K265" s="85">
        <f t="shared" si="15"/>
        <v>74000</v>
      </c>
      <c r="L265" s="34"/>
    </row>
    <row r="266" spans="1:16369" s="70" customFormat="1" ht="26.25" customHeight="1">
      <c r="A266" s="7" t="s">
        <v>740</v>
      </c>
      <c r="B266" s="3" t="s">
        <v>751</v>
      </c>
      <c r="C266" s="49" t="s">
        <v>752</v>
      </c>
      <c r="D266" s="7">
        <v>3</v>
      </c>
      <c r="E266" s="4" t="s">
        <v>591</v>
      </c>
      <c r="F266" s="1" t="s">
        <v>592</v>
      </c>
      <c r="G266" s="4" t="s">
        <v>5</v>
      </c>
      <c r="H266" s="5" t="s">
        <v>56</v>
      </c>
      <c r="I266" s="85">
        <v>734000</v>
      </c>
      <c r="J266" s="85">
        <f>3*220000</f>
        <v>660000</v>
      </c>
      <c r="K266" s="85">
        <f t="shared" si="15"/>
        <v>74000</v>
      </c>
      <c r="L266" s="34"/>
    </row>
    <row r="267" spans="1:16369" s="70" customFormat="1" ht="26.25" customHeight="1">
      <c r="A267" s="7" t="s">
        <v>740</v>
      </c>
      <c r="B267" s="3" t="s">
        <v>751</v>
      </c>
      <c r="C267" s="49" t="s">
        <v>752</v>
      </c>
      <c r="D267" s="7">
        <v>3</v>
      </c>
      <c r="E267" s="4" t="s">
        <v>315</v>
      </c>
      <c r="F267" s="1" t="s">
        <v>316</v>
      </c>
      <c r="G267" s="4" t="s">
        <v>22</v>
      </c>
      <c r="H267" s="5" t="s">
        <v>225</v>
      </c>
      <c r="I267" s="85">
        <v>734000</v>
      </c>
      <c r="J267" s="85">
        <f>3*220000</f>
        <v>660000</v>
      </c>
      <c r="K267" s="85">
        <f t="shared" si="15"/>
        <v>74000</v>
      </c>
      <c r="L267" s="34"/>
    </row>
    <row r="268" spans="1:16369" s="70" customFormat="1" ht="26.25" customHeight="1">
      <c r="A268" s="7" t="s">
        <v>740</v>
      </c>
      <c r="B268" s="3" t="s">
        <v>751</v>
      </c>
      <c r="C268" s="49" t="s">
        <v>752</v>
      </c>
      <c r="D268" s="7">
        <v>3</v>
      </c>
      <c r="E268" s="4" t="s">
        <v>593</v>
      </c>
      <c r="F268" s="1" t="s">
        <v>594</v>
      </c>
      <c r="G268" s="4" t="s">
        <v>22</v>
      </c>
      <c r="H268" s="5" t="s">
        <v>753</v>
      </c>
      <c r="I268" s="85">
        <v>734000</v>
      </c>
      <c r="J268" s="85">
        <f>3*220000</f>
        <v>660000</v>
      </c>
      <c r="K268" s="85">
        <f t="shared" si="15"/>
        <v>74000</v>
      </c>
      <c r="L268" s="34"/>
    </row>
    <row r="269" spans="1:16369" s="9" customFormat="1" ht="13.5" customHeight="1">
      <c r="A269" s="7" t="s">
        <v>740</v>
      </c>
      <c r="B269" s="3" t="s">
        <v>754</v>
      </c>
      <c r="C269" s="49" t="s">
        <v>755</v>
      </c>
      <c r="D269" s="7">
        <v>2</v>
      </c>
      <c r="E269" s="4" t="s">
        <v>596</v>
      </c>
      <c r="F269" s="1" t="s">
        <v>597</v>
      </c>
      <c r="G269" s="4" t="s">
        <v>22</v>
      </c>
      <c r="H269" s="5" t="s">
        <v>56</v>
      </c>
      <c r="I269" s="86">
        <v>734000</v>
      </c>
      <c r="J269" s="86">
        <f>2*220000</f>
        <v>440000</v>
      </c>
      <c r="K269" s="86">
        <f t="shared" si="15"/>
        <v>294000</v>
      </c>
      <c r="L269" s="34"/>
    </row>
    <row r="270" spans="1:16369" s="9" customFormat="1" ht="30">
      <c r="A270" s="7" t="s">
        <v>740</v>
      </c>
      <c r="B270" s="3" t="s">
        <v>754</v>
      </c>
      <c r="C270" s="49" t="s">
        <v>755</v>
      </c>
      <c r="D270" s="7">
        <v>2</v>
      </c>
      <c r="E270" s="4" t="s">
        <v>478</v>
      </c>
      <c r="F270" s="1" t="s">
        <v>479</v>
      </c>
      <c r="G270" s="4" t="s">
        <v>22</v>
      </c>
      <c r="H270" s="5" t="s">
        <v>56</v>
      </c>
      <c r="I270" s="86">
        <v>734000</v>
      </c>
      <c r="J270" s="86">
        <f>2*220000</f>
        <v>440000</v>
      </c>
      <c r="K270" s="86">
        <f t="shared" si="15"/>
        <v>294000</v>
      </c>
      <c r="L270" s="34"/>
    </row>
    <row r="271" spans="1:16369" s="9" customFormat="1" ht="30">
      <c r="A271" s="7" t="s">
        <v>740</v>
      </c>
      <c r="B271" s="3" t="s">
        <v>756</v>
      </c>
      <c r="C271" s="49" t="s">
        <v>757</v>
      </c>
      <c r="D271" s="7">
        <v>3</v>
      </c>
      <c r="E271" s="1" t="s">
        <v>173</v>
      </c>
      <c r="F271" s="1" t="s">
        <v>174</v>
      </c>
      <c r="G271" s="4" t="s">
        <v>5</v>
      </c>
      <c r="H271" s="5" t="s">
        <v>175</v>
      </c>
      <c r="I271" s="86">
        <v>2200000</v>
      </c>
      <c r="J271" s="86">
        <v>660000</v>
      </c>
      <c r="K271" s="86">
        <f t="shared" si="15"/>
        <v>1540000</v>
      </c>
      <c r="L271" s="34"/>
    </row>
    <row r="272" spans="1:16369" s="9" customFormat="1" ht="30">
      <c r="A272" s="7" t="s">
        <v>740</v>
      </c>
      <c r="B272" s="3" t="s">
        <v>756</v>
      </c>
      <c r="C272" s="49" t="s">
        <v>757</v>
      </c>
      <c r="D272" s="7">
        <v>3</v>
      </c>
      <c r="E272" s="1" t="s">
        <v>293</v>
      </c>
      <c r="F272" s="1" t="s">
        <v>294</v>
      </c>
      <c r="G272" s="4" t="s">
        <v>5</v>
      </c>
      <c r="H272" s="5" t="s">
        <v>225</v>
      </c>
      <c r="I272" s="86">
        <v>2200000</v>
      </c>
      <c r="J272" s="86">
        <v>660000</v>
      </c>
      <c r="K272" s="86">
        <f t="shared" si="15"/>
        <v>1540000</v>
      </c>
      <c r="L272" s="34"/>
    </row>
    <row r="273" spans="1:12" s="9" customFormat="1" ht="30">
      <c r="A273" s="7" t="s">
        <v>740</v>
      </c>
      <c r="B273" s="3" t="s">
        <v>758</v>
      </c>
      <c r="C273" s="49" t="s">
        <v>759</v>
      </c>
      <c r="D273" s="7">
        <v>3</v>
      </c>
      <c r="E273" s="1" t="s">
        <v>482</v>
      </c>
      <c r="F273" s="1" t="s">
        <v>483</v>
      </c>
      <c r="G273" s="4" t="s">
        <v>5</v>
      </c>
      <c r="H273" s="8" t="s">
        <v>65</v>
      </c>
      <c r="I273" s="86">
        <v>3300000</v>
      </c>
      <c r="J273" s="86">
        <v>660000</v>
      </c>
      <c r="K273" s="86">
        <f t="shared" si="15"/>
        <v>2640000</v>
      </c>
      <c r="L273" s="34"/>
    </row>
    <row r="274" spans="1:12" s="70" customFormat="1" ht="15.75">
      <c r="A274" s="7" t="s">
        <v>740</v>
      </c>
      <c r="B274" s="3" t="s">
        <v>58</v>
      </c>
      <c r="C274" s="49" t="s">
        <v>760</v>
      </c>
      <c r="D274" s="7">
        <v>2</v>
      </c>
      <c r="E274" s="4" t="s">
        <v>394</v>
      </c>
      <c r="F274" s="1" t="s">
        <v>395</v>
      </c>
      <c r="G274" s="4" t="s">
        <v>5</v>
      </c>
      <c r="H274" s="5" t="s">
        <v>396</v>
      </c>
      <c r="I274" s="85">
        <v>943000</v>
      </c>
      <c r="J274" s="85">
        <f>2*1.5*220000</f>
        <v>660000</v>
      </c>
      <c r="K274" s="86">
        <f>I274-J274</f>
        <v>283000</v>
      </c>
      <c r="L274" s="34"/>
    </row>
    <row r="275" spans="1:12" s="70" customFormat="1" ht="15.75">
      <c r="A275" s="7" t="s">
        <v>740</v>
      </c>
      <c r="B275" s="3" t="s">
        <v>761</v>
      </c>
      <c r="C275" s="49" t="s">
        <v>760</v>
      </c>
      <c r="D275" s="7">
        <v>2</v>
      </c>
      <c r="E275" s="4" t="s">
        <v>598</v>
      </c>
      <c r="F275" s="1" t="s">
        <v>599</v>
      </c>
      <c r="G275" s="4" t="s">
        <v>5</v>
      </c>
      <c r="H275" s="5" t="s">
        <v>60</v>
      </c>
      <c r="I275" s="85">
        <v>629000</v>
      </c>
      <c r="J275" s="85">
        <v>440000</v>
      </c>
      <c r="K275" s="86">
        <f>I275-J275</f>
        <v>189000</v>
      </c>
      <c r="L275" s="34"/>
    </row>
    <row r="276" spans="1:12" s="70" customFormat="1" ht="15.75">
      <c r="A276" s="7" t="s">
        <v>740</v>
      </c>
      <c r="B276" s="3" t="s">
        <v>762</v>
      </c>
      <c r="C276" s="49" t="s">
        <v>760</v>
      </c>
      <c r="D276" s="7">
        <v>2</v>
      </c>
      <c r="E276" s="4" t="s">
        <v>602</v>
      </c>
      <c r="F276" s="1" t="s">
        <v>603</v>
      </c>
      <c r="G276" s="4" t="s">
        <v>5</v>
      </c>
      <c r="H276" s="5" t="s">
        <v>60</v>
      </c>
      <c r="I276" s="85">
        <v>629000</v>
      </c>
      <c r="J276" s="85">
        <v>440000</v>
      </c>
      <c r="K276" s="86">
        <f>I276-J276</f>
        <v>189000</v>
      </c>
      <c r="L276" s="34"/>
    </row>
    <row r="277" spans="1:12" s="70" customFormat="1" ht="15.75">
      <c r="A277" s="7" t="s">
        <v>740</v>
      </c>
      <c r="B277" s="3" t="s">
        <v>763</v>
      </c>
      <c r="C277" s="49" t="s">
        <v>760</v>
      </c>
      <c r="D277" s="7">
        <v>2</v>
      </c>
      <c r="E277" s="4" t="s">
        <v>604</v>
      </c>
      <c r="F277" s="1" t="s">
        <v>605</v>
      </c>
      <c r="G277" s="4" t="s">
        <v>5</v>
      </c>
      <c r="H277" s="5" t="s">
        <v>65</v>
      </c>
      <c r="I277" s="85">
        <v>629000</v>
      </c>
      <c r="J277" s="85">
        <v>440000</v>
      </c>
      <c r="K277" s="86">
        <f>I277-J277</f>
        <v>189000</v>
      </c>
      <c r="L277" s="34"/>
    </row>
    <row r="278" spans="1:12" s="70" customFormat="1" ht="15.75">
      <c r="A278" s="7" t="s">
        <v>740</v>
      </c>
      <c r="B278" s="3" t="s">
        <v>764</v>
      </c>
      <c r="C278" s="49" t="s">
        <v>760</v>
      </c>
      <c r="D278" s="7">
        <v>2</v>
      </c>
      <c r="E278" s="4" t="s">
        <v>482</v>
      </c>
      <c r="F278" s="1" t="s">
        <v>483</v>
      </c>
      <c r="G278" s="4" t="s">
        <v>5</v>
      </c>
      <c r="H278" s="5" t="s">
        <v>65</v>
      </c>
      <c r="I278" s="85">
        <v>629000</v>
      </c>
      <c r="J278" s="85">
        <v>440000</v>
      </c>
      <c r="K278" s="86">
        <f>I278-J278</f>
        <v>189000</v>
      </c>
      <c r="L278" s="34"/>
    </row>
    <row r="279" spans="1:12" s="9" customFormat="1" ht="15.75">
      <c r="A279" s="7" t="s">
        <v>740</v>
      </c>
      <c r="B279" s="3" t="s">
        <v>765</v>
      </c>
      <c r="C279" s="49" t="s">
        <v>766</v>
      </c>
      <c r="D279" s="7">
        <v>2</v>
      </c>
      <c r="E279" s="4" t="s">
        <v>608</v>
      </c>
      <c r="F279" s="1" t="s">
        <v>609</v>
      </c>
      <c r="G279" s="4" t="s">
        <v>8</v>
      </c>
      <c r="H279" s="5" t="s">
        <v>65</v>
      </c>
      <c r="I279" s="85">
        <v>629000</v>
      </c>
      <c r="J279" s="85">
        <v>440000</v>
      </c>
      <c r="K279" s="86">
        <v>189000</v>
      </c>
      <c r="L279" s="34"/>
    </row>
    <row r="280" spans="1:12" s="70" customFormat="1" ht="30">
      <c r="A280" s="7" t="s">
        <v>740</v>
      </c>
      <c r="B280" s="3" t="s">
        <v>767</v>
      </c>
      <c r="C280" s="49" t="s">
        <v>768</v>
      </c>
      <c r="D280" s="7">
        <v>2</v>
      </c>
      <c r="E280" s="4" t="s">
        <v>610</v>
      </c>
      <c r="F280" s="1" t="s">
        <v>611</v>
      </c>
      <c r="G280" s="4" t="s">
        <v>5</v>
      </c>
      <c r="H280" s="5" t="s">
        <v>612</v>
      </c>
      <c r="I280" s="85">
        <v>467000</v>
      </c>
      <c r="J280" s="85">
        <f>2*210000</f>
        <v>420000</v>
      </c>
      <c r="K280" s="85">
        <f t="shared" ref="K280:K309" si="16">I280-J280</f>
        <v>47000</v>
      </c>
      <c r="L280" s="34"/>
    </row>
    <row r="281" spans="1:12" s="70" customFormat="1" ht="30">
      <c r="A281" s="7" t="s">
        <v>740</v>
      </c>
      <c r="B281" s="3" t="s">
        <v>767</v>
      </c>
      <c r="C281" s="49" t="s">
        <v>768</v>
      </c>
      <c r="D281" s="7">
        <v>2</v>
      </c>
      <c r="E281" s="4" t="s">
        <v>613</v>
      </c>
      <c r="F281" s="1" t="s">
        <v>614</v>
      </c>
      <c r="G281" s="4" t="s">
        <v>5</v>
      </c>
      <c r="H281" s="5" t="s">
        <v>612</v>
      </c>
      <c r="I281" s="85">
        <v>467000</v>
      </c>
      <c r="J281" s="85">
        <f>2*210000</f>
        <v>420000</v>
      </c>
      <c r="K281" s="85">
        <f t="shared" si="16"/>
        <v>47000</v>
      </c>
      <c r="L281" s="34"/>
    </row>
    <row r="282" spans="1:12" s="70" customFormat="1" ht="30">
      <c r="A282" s="7" t="s">
        <v>740</v>
      </c>
      <c r="B282" s="3" t="s">
        <v>767</v>
      </c>
      <c r="C282" s="49" t="s">
        <v>768</v>
      </c>
      <c r="D282" s="7">
        <v>2</v>
      </c>
      <c r="E282" s="4" t="s">
        <v>38</v>
      </c>
      <c r="F282" s="1" t="s">
        <v>198</v>
      </c>
      <c r="G282" s="4" t="s">
        <v>22</v>
      </c>
      <c r="H282" s="5" t="s">
        <v>142</v>
      </c>
      <c r="I282" s="85">
        <v>467000</v>
      </c>
      <c r="J282" s="85">
        <f>2*210000</f>
        <v>420000</v>
      </c>
      <c r="K282" s="85">
        <f t="shared" si="16"/>
        <v>47000</v>
      </c>
      <c r="L282" s="34"/>
    </row>
    <row r="283" spans="1:12" s="70" customFormat="1" ht="30">
      <c r="A283" s="7" t="s">
        <v>740</v>
      </c>
      <c r="B283" s="3" t="s">
        <v>767</v>
      </c>
      <c r="C283" s="49" t="s">
        <v>768</v>
      </c>
      <c r="D283" s="7">
        <v>2</v>
      </c>
      <c r="E283" s="4" t="s">
        <v>345</v>
      </c>
      <c r="F283" s="1" t="s">
        <v>346</v>
      </c>
      <c r="G283" s="4" t="s">
        <v>5</v>
      </c>
      <c r="H283" s="5" t="s">
        <v>134</v>
      </c>
      <c r="I283" s="85">
        <v>467000</v>
      </c>
      <c r="J283" s="85">
        <f>2*210000</f>
        <v>420000</v>
      </c>
      <c r="K283" s="85">
        <f t="shared" si="16"/>
        <v>47000</v>
      </c>
      <c r="L283" s="34"/>
    </row>
    <row r="284" spans="1:12" s="70" customFormat="1" ht="30">
      <c r="A284" s="7" t="s">
        <v>740</v>
      </c>
      <c r="B284" s="7" t="s">
        <v>769</v>
      </c>
      <c r="C284" s="56" t="s">
        <v>770</v>
      </c>
      <c r="D284" s="7">
        <v>2</v>
      </c>
      <c r="E284" s="6" t="s">
        <v>17</v>
      </c>
      <c r="F284" s="1" t="s">
        <v>130</v>
      </c>
      <c r="G284" s="4" t="s">
        <v>5</v>
      </c>
      <c r="H284" s="5" t="s">
        <v>131</v>
      </c>
      <c r="I284" s="85">
        <f>2*210000*10</f>
        <v>4200000</v>
      </c>
      <c r="J284" s="85">
        <f>2*210000</f>
        <v>420000</v>
      </c>
      <c r="K284" s="85">
        <f t="shared" si="16"/>
        <v>3780000</v>
      </c>
      <c r="L284" s="34"/>
    </row>
    <row r="285" spans="1:12" s="70" customFormat="1" ht="30">
      <c r="A285" s="7" t="s">
        <v>740</v>
      </c>
      <c r="B285" s="3" t="s">
        <v>771</v>
      </c>
      <c r="C285" s="49" t="s">
        <v>772</v>
      </c>
      <c r="D285" s="7">
        <v>2</v>
      </c>
      <c r="E285" s="4" t="s">
        <v>583</v>
      </c>
      <c r="F285" s="1" t="s">
        <v>584</v>
      </c>
      <c r="G285" s="4" t="s">
        <v>22</v>
      </c>
      <c r="H285" s="5" t="s">
        <v>171</v>
      </c>
      <c r="I285" s="85">
        <v>1467000</v>
      </c>
      <c r="J285" s="85">
        <v>440000</v>
      </c>
      <c r="K285" s="85">
        <f t="shared" si="16"/>
        <v>1027000</v>
      </c>
      <c r="L285" s="34"/>
    </row>
    <row r="286" spans="1:12" s="70" customFormat="1" ht="30">
      <c r="A286" s="7" t="s">
        <v>740</v>
      </c>
      <c r="B286" s="3" t="s">
        <v>771</v>
      </c>
      <c r="C286" s="49" t="s">
        <v>772</v>
      </c>
      <c r="D286" s="7">
        <v>2</v>
      </c>
      <c r="E286" s="4" t="s">
        <v>169</v>
      </c>
      <c r="F286" s="1" t="s">
        <v>170</v>
      </c>
      <c r="G286" s="4" t="s">
        <v>22</v>
      </c>
      <c r="H286" s="5" t="s">
        <v>171</v>
      </c>
      <c r="I286" s="85">
        <v>1467000</v>
      </c>
      <c r="J286" s="85">
        <v>440000</v>
      </c>
      <c r="K286" s="85">
        <f t="shared" si="16"/>
        <v>1027000</v>
      </c>
      <c r="L286" s="34"/>
    </row>
    <row r="287" spans="1:12" s="70" customFormat="1" ht="30">
      <c r="A287" s="7" t="s">
        <v>740</v>
      </c>
      <c r="B287" s="3" t="s">
        <v>773</v>
      </c>
      <c r="C287" s="49" t="s">
        <v>774</v>
      </c>
      <c r="D287" s="7">
        <v>3</v>
      </c>
      <c r="E287" s="4" t="s">
        <v>313</v>
      </c>
      <c r="F287" s="1" t="s">
        <v>314</v>
      </c>
      <c r="G287" s="4" t="s">
        <v>22</v>
      </c>
      <c r="H287" s="5" t="s">
        <v>175</v>
      </c>
      <c r="I287" s="85">
        <f>3*2200000/6</f>
        <v>1100000</v>
      </c>
      <c r="J287" s="85">
        <f>3*220000</f>
        <v>660000</v>
      </c>
      <c r="K287" s="85">
        <f t="shared" si="16"/>
        <v>440000</v>
      </c>
      <c r="L287" s="34"/>
    </row>
    <row r="288" spans="1:12" s="70" customFormat="1" ht="30">
      <c r="A288" s="7" t="s">
        <v>740</v>
      </c>
      <c r="B288" s="3" t="s">
        <v>773</v>
      </c>
      <c r="C288" s="49" t="s">
        <v>774</v>
      </c>
      <c r="D288" s="7">
        <v>3</v>
      </c>
      <c r="E288" s="4" t="s">
        <v>492</v>
      </c>
      <c r="F288" s="1" t="s">
        <v>493</v>
      </c>
      <c r="G288" s="4" t="s">
        <v>22</v>
      </c>
      <c r="H288" s="5" t="s">
        <v>494</v>
      </c>
      <c r="I288" s="85">
        <f>3*2200000/6</f>
        <v>1100000</v>
      </c>
      <c r="J288" s="85">
        <f>3*220000</f>
        <v>660000</v>
      </c>
      <c r="K288" s="85">
        <f t="shared" si="16"/>
        <v>440000</v>
      </c>
      <c r="L288" s="34"/>
    </row>
    <row r="289" spans="1:12" s="70" customFormat="1" ht="30">
      <c r="A289" s="7" t="s">
        <v>740</v>
      </c>
      <c r="B289" s="3" t="s">
        <v>773</v>
      </c>
      <c r="C289" s="49" t="s">
        <v>774</v>
      </c>
      <c r="D289" s="7">
        <v>3</v>
      </c>
      <c r="E289" s="4" t="s">
        <v>300</v>
      </c>
      <c r="F289" s="1" t="s">
        <v>301</v>
      </c>
      <c r="G289" s="4" t="s">
        <v>22</v>
      </c>
      <c r="H289" s="5" t="s">
        <v>225</v>
      </c>
      <c r="I289" s="85">
        <f>3*2200000/6</f>
        <v>1100000</v>
      </c>
      <c r="J289" s="85">
        <f>3*220000</f>
        <v>660000</v>
      </c>
      <c r="K289" s="85">
        <f t="shared" si="16"/>
        <v>440000</v>
      </c>
      <c r="L289" s="34"/>
    </row>
    <row r="290" spans="1:12" s="70" customFormat="1" ht="30">
      <c r="A290" s="7" t="s">
        <v>740</v>
      </c>
      <c r="B290" s="3" t="s">
        <v>622</v>
      </c>
      <c r="C290" s="49" t="s">
        <v>775</v>
      </c>
      <c r="D290" s="7">
        <v>2</v>
      </c>
      <c r="E290" s="4" t="s">
        <v>591</v>
      </c>
      <c r="F290" s="1" t="s">
        <v>592</v>
      </c>
      <c r="G290" s="4" t="s">
        <v>5</v>
      </c>
      <c r="H290" s="5" t="s">
        <v>56</v>
      </c>
      <c r="I290" s="86">
        <f t="shared" ref="I290:I295" si="17">2*220000*10/8</f>
        <v>550000</v>
      </c>
      <c r="J290" s="86">
        <f t="shared" ref="J290:J295" si="18">2*220000</f>
        <v>440000</v>
      </c>
      <c r="K290" s="86">
        <f t="shared" si="16"/>
        <v>110000</v>
      </c>
      <c r="L290" s="34"/>
    </row>
    <row r="291" spans="1:12" s="9" customFormat="1" ht="30">
      <c r="A291" s="7" t="s">
        <v>740</v>
      </c>
      <c r="B291" s="3" t="s">
        <v>622</v>
      </c>
      <c r="C291" s="49" t="s">
        <v>775</v>
      </c>
      <c r="D291" s="7">
        <v>2</v>
      </c>
      <c r="E291" s="4" t="s">
        <v>57</v>
      </c>
      <c r="F291" s="1" t="s">
        <v>325</v>
      </c>
      <c r="G291" s="4" t="s">
        <v>8</v>
      </c>
      <c r="H291" s="5" t="s">
        <v>56</v>
      </c>
      <c r="I291" s="86">
        <f t="shared" si="17"/>
        <v>550000</v>
      </c>
      <c r="J291" s="86">
        <f t="shared" si="18"/>
        <v>440000</v>
      </c>
      <c r="K291" s="86">
        <f t="shared" si="16"/>
        <v>110000</v>
      </c>
      <c r="L291" s="34"/>
    </row>
    <row r="292" spans="1:12" s="70" customFormat="1" ht="30">
      <c r="A292" s="7" t="s">
        <v>740</v>
      </c>
      <c r="B292" s="3" t="s">
        <v>622</v>
      </c>
      <c r="C292" s="49" t="s">
        <v>775</v>
      </c>
      <c r="D292" s="7">
        <v>2</v>
      </c>
      <c r="E292" s="4" t="s">
        <v>619</v>
      </c>
      <c r="F292" s="1" t="s">
        <v>620</v>
      </c>
      <c r="G292" s="4" t="s">
        <v>5</v>
      </c>
      <c r="H292" s="5" t="s">
        <v>56</v>
      </c>
      <c r="I292" s="86">
        <f t="shared" si="17"/>
        <v>550000</v>
      </c>
      <c r="J292" s="86">
        <f t="shared" si="18"/>
        <v>440000</v>
      </c>
      <c r="K292" s="86">
        <f t="shared" si="16"/>
        <v>110000</v>
      </c>
      <c r="L292" s="34"/>
    </row>
    <row r="293" spans="1:12" s="70" customFormat="1" ht="30">
      <c r="A293" s="7" t="s">
        <v>740</v>
      </c>
      <c r="B293" s="3" t="s">
        <v>622</v>
      </c>
      <c r="C293" s="49" t="s">
        <v>775</v>
      </c>
      <c r="D293" s="7">
        <v>2</v>
      </c>
      <c r="E293" s="4" t="s">
        <v>621</v>
      </c>
      <c r="F293" s="1" t="s">
        <v>153</v>
      </c>
      <c r="G293" s="4" t="s">
        <v>22</v>
      </c>
      <c r="H293" s="5" t="s">
        <v>171</v>
      </c>
      <c r="I293" s="86">
        <f t="shared" si="17"/>
        <v>550000</v>
      </c>
      <c r="J293" s="86">
        <f t="shared" si="18"/>
        <v>440000</v>
      </c>
      <c r="K293" s="86">
        <f t="shared" si="16"/>
        <v>110000</v>
      </c>
      <c r="L293" s="34"/>
    </row>
    <row r="294" spans="1:12" s="70" customFormat="1" ht="30">
      <c r="A294" s="7" t="s">
        <v>740</v>
      </c>
      <c r="B294" s="3" t="s">
        <v>622</v>
      </c>
      <c r="C294" s="49" t="s">
        <v>775</v>
      </c>
      <c r="D294" s="7">
        <v>2</v>
      </c>
      <c r="E294" s="4" t="s">
        <v>300</v>
      </c>
      <c r="F294" s="1" t="s">
        <v>301</v>
      </c>
      <c r="G294" s="4" t="s">
        <v>5</v>
      </c>
      <c r="H294" s="5" t="s">
        <v>225</v>
      </c>
      <c r="I294" s="86">
        <f t="shared" si="17"/>
        <v>550000</v>
      </c>
      <c r="J294" s="86">
        <f t="shared" si="18"/>
        <v>440000</v>
      </c>
      <c r="K294" s="86">
        <f t="shared" si="16"/>
        <v>110000</v>
      </c>
      <c r="L294" s="34"/>
    </row>
    <row r="295" spans="1:12" s="70" customFormat="1" ht="30">
      <c r="A295" s="7" t="s">
        <v>740</v>
      </c>
      <c r="B295" s="3" t="s">
        <v>622</v>
      </c>
      <c r="C295" s="49" t="s">
        <v>775</v>
      </c>
      <c r="D295" s="7">
        <v>2</v>
      </c>
      <c r="E295" s="4" t="s">
        <v>302</v>
      </c>
      <c r="F295" s="1" t="s">
        <v>303</v>
      </c>
      <c r="G295" s="4" t="s">
        <v>5</v>
      </c>
      <c r="H295" s="5" t="s">
        <v>304</v>
      </c>
      <c r="I295" s="86">
        <f t="shared" si="17"/>
        <v>550000</v>
      </c>
      <c r="J295" s="86">
        <f t="shared" si="18"/>
        <v>440000</v>
      </c>
      <c r="K295" s="86">
        <f t="shared" si="16"/>
        <v>110000</v>
      </c>
      <c r="L295" s="34"/>
    </row>
    <row r="296" spans="1:12" s="70" customFormat="1" ht="30">
      <c r="A296" s="7" t="s">
        <v>740</v>
      </c>
      <c r="B296" s="3" t="s">
        <v>469</v>
      </c>
      <c r="C296" s="49" t="s">
        <v>776</v>
      </c>
      <c r="D296" s="7">
        <v>3</v>
      </c>
      <c r="E296" s="4" t="s">
        <v>315</v>
      </c>
      <c r="F296" s="1" t="s">
        <v>316</v>
      </c>
      <c r="G296" s="4" t="s">
        <v>5</v>
      </c>
      <c r="H296" s="5" t="s">
        <v>225</v>
      </c>
      <c r="I296" s="85">
        <f>3*220000*10/6</f>
        <v>1100000</v>
      </c>
      <c r="J296" s="85">
        <f>3*220000</f>
        <v>660000</v>
      </c>
      <c r="K296" s="85">
        <f t="shared" si="16"/>
        <v>440000</v>
      </c>
      <c r="L296" s="34"/>
    </row>
    <row r="297" spans="1:12" s="70" customFormat="1" ht="30">
      <c r="A297" s="7" t="s">
        <v>740</v>
      </c>
      <c r="B297" s="3" t="s">
        <v>469</v>
      </c>
      <c r="C297" s="49" t="s">
        <v>776</v>
      </c>
      <c r="D297" s="7">
        <v>3</v>
      </c>
      <c r="E297" s="4" t="s">
        <v>624</v>
      </c>
      <c r="F297" s="1" t="s">
        <v>625</v>
      </c>
      <c r="G297" s="4" t="s">
        <v>5</v>
      </c>
      <c r="H297" s="5" t="s">
        <v>46</v>
      </c>
      <c r="I297" s="85">
        <f>3*220000*10*1.5/6</f>
        <v>1650000</v>
      </c>
      <c r="J297" s="85">
        <f>3*220000*1.5</f>
        <v>990000</v>
      </c>
      <c r="K297" s="85">
        <f t="shared" si="16"/>
        <v>660000</v>
      </c>
      <c r="L297" s="34"/>
    </row>
    <row r="298" spans="1:12" s="70" customFormat="1" ht="30">
      <c r="A298" s="7" t="s">
        <v>740</v>
      </c>
      <c r="B298" s="3" t="s">
        <v>469</v>
      </c>
      <c r="C298" s="49" t="s">
        <v>776</v>
      </c>
      <c r="D298" s="7">
        <v>3</v>
      </c>
      <c r="E298" s="4" t="s">
        <v>154</v>
      </c>
      <c r="F298" s="1" t="s">
        <v>155</v>
      </c>
      <c r="G298" s="4" t="s">
        <v>22</v>
      </c>
      <c r="H298" s="5" t="s">
        <v>156</v>
      </c>
      <c r="I298" s="85">
        <f>3*220000*10/6</f>
        <v>1100000</v>
      </c>
      <c r="J298" s="85">
        <f>3*220000</f>
        <v>660000</v>
      </c>
      <c r="K298" s="85">
        <f t="shared" si="16"/>
        <v>440000</v>
      </c>
      <c r="L298" s="34"/>
    </row>
    <row r="299" spans="1:12" s="70" customFormat="1" ht="30">
      <c r="A299" s="7" t="s">
        <v>740</v>
      </c>
      <c r="B299" s="4" t="s">
        <v>777</v>
      </c>
      <c r="C299" s="4" t="s">
        <v>778</v>
      </c>
      <c r="D299" s="7">
        <v>3</v>
      </c>
      <c r="E299" s="1" t="s">
        <v>64</v>
      </c>
      <c r="F299" s="1" t="s">
        <v>626</v>
      </c>
      <c r="G299" s="62" t="s">
        <v>8</v>
      </c>
      <c r="H299" s="137" t="s">
        <v>65</v>
      </c>
      <c r="I299" s="85">
        <v>943000</v>
      </c>
      <c r="J299" s="85">
        <f>3*220000</f>
        <v>660000</v>
      </c>
      <c r="K299" s="85">
        <f t="shared" si="16"/>
        <v>283000</v>
      </c>
      <c r="L299" s="34"/>
    </row>
    <row r="300" spans="1:12" s="70" customFormat="1" ht="30">
      <c r="A300" s="7" t="s">
        <v>740</v>
      </c>
      <c r="B300" s="4" t="s">
        <v>777</v>
      </c>
      <c r="C300" s="4" t="s">
        <v>778</v>
      </c>
      <c r="D300" s="7">
        <v>3</v>
      </c>
      <c r="E300" s="1" t="s">
        <v>608</v>
      </c>
      <c r="F300" s="1" t="s">
        <v>609</v>
      </c>
      <c r="G300" s="62" t="s">
        <v>8</v>
      </c>
      <c r="H300" s="137" t="s">
        <v>65</v>
      </c>
      <c r="I300" s="85">
        <v>943000</v>
      </c>
      <c r="J300" s="85">
        <f>3*220000</f>
        <v>660000</v>
      </c>
      <c r="K300" s="85">
        <f t="shared" si="16"/>
        <v>283000</v>
      </c>
      <c r="L300" s="34"/>
    </row>
    <row r="301" spans="1:12" s="70" customFormat="1" ht="30">
      <c r="A301" s="7" t="s">
        <v>740</v>
      </c>
      <c r="B301" s="4" t="s">
        <v>777</v>
      </c>
      <c r="C301" s="4" t="s">
        <v>778</v>
      </c>
      <c r="D301" s="7">
        <v>3</v>
      </c>
      <c r="E301" s="1" t="s">
        <v>629</v>
      </c>
      <c r="F301" s="1" t="s">
        <v>630</v>
      </c>
      <c r="G301" s="62" t="s">
        <v>5</v>
      </c>
      <c r="H301" s="137" t="s">
        <v>60</v>
      </c>
      <c r="I301" s="85">
        <v>943000</v>
      </c>
      <c r="J301" s="85">
        <f>3*220000</f>
        <v>660000</v>
      </c>
      <c r="K301" s="85">
        <f t="shared" si="16"/>
        <v>283000</v>
      </c>
      <c r="L301" s="34"/>
    </row>
    <row r="302" spans="1:12" s="70" customFormat="1" ht="30">
      <c r="A302" s="7" t="s">
        <v>740</v>
      </c>
      <c r="B302" s="4" t="s">
        <v>777</v>
      </c>
      <c r="C302" s="4" t="s">
        <v>778</v>
      </c>
      <c r="D302" s="7">
        <v>3</v>
      </c>
      <c r="E302" s="1" t="s">
        <v>145</v>
      </c>
      <c r="F302" s="1" t="s">
        <v>146</v>
      </c>
      <c r="G302" s="62" t="s">
        <v>8</v>
      </c>
      <c r="H302" s="137" t="s">
        <v>147</v>
      </c>
      <c r="I302" s="85">
        <v>943000</v>
      </c>
      <c r="J302" s="85">
        <f>3*220000</f>
        <v>660000</v>
      </c>
      <c r="K302" s="85">
        <f t="shared" si="16"/>
        <v>283000</v>
      </c>
      <c r="L302" s="34"/>
    </row>
    <row r="303" spans="1:12" s="70" customFormat="1" ht="30">
      <c r="A303" s="7" t="s">
        <v>740</v>
      </c>
      <c r="B303" s="4" t="s">
        <v>777</v>
      </c>
      <c r="C303" s="4" t="s">
        <v>778</v>
      </c>
      <c r="D303" s="7">
        <v>3</v>
      </c>
      <c r="E303" s="1" t="s">
        <v>535</v>
      </c>
      <c r="F303" s="1" t="s">
        <v>536</v>
      </c>
      <c r="G303" s="62" t="s">
        <v>8</v>
      </c>
      <c r="H303" s="137" t="s">
        <v>779</v>
      </c>
      <c r="I303" s="85">
        <f>3*220000*1.5*10/7</f>
        <v>1414285.7142857143</v>
      </c>
      <c r="J303" s="85">
        <f>3*220000*1.5</f>
        <v>990000</v>
      </c>
      <c r="K303" s="85">
        <f t="shared" si="16"/>
        <v>424285.71428571432</v>
      </c>
      <c r="L303" s="34"/>
    </row>
    <row r="304" spans="1:12" s="70" customFormat="1" ht="15.75">
      <c r="A304" s="7" t="s">
        <v>740</v>
      </c>
      <c r="B304" s="62" t="s">
        <v>780</v>
      </c>
      <c r="C304" s="62" t="s">
        <v>781</v>
      </c>
      <c r="D304" s="7">
        <v>3</v>
      </c>
      <c r="E304" s="1" t="s">
        <v>300</v>
      </c>
      <c r="F304" s="1" t="s">
        <v>301</v>
      </c>
      <c r="G304" s="62" t="s">
        <v>22</v>
      </c>
      <c r="H304" s="137" t="s">
        <v>225</v>
      </c>
      <c r="I304" s="85">
        <f>(3*220000*10)/6</f>
        <v>1100000</v>
      </c>
      <c r="J304" s="85">
        <f t="shared" ref="J304:J309" si="19">3*220000</f>
        <v>660000</v>
      </c>
      <c r="K304" s="85">
        <f t="shared" si="16"/>
        <v>440000</v>
      </c>
      <c r="L304" s="34"/>
    </row>
    <row r="305" spans="1:12" s="70" customFormat="1" ht="15.75">
      <c r="A305" s="7" t="s">
        <v>740</v>
      </c>
      <c r="B305" s="62" t="s">
        <v>780</v>
      </c>
      <c r="C305" s="62" t="s">
        <v>781</v>
      </c>
      <c r="D305" s="7">
        <v>3</v>
      </c>
      <c r="E305" s="1" t="s">
        <v>315</v>
      </c>
      <c r="F305" s="1" t="s">
        <v>316</v>
      </c>
      <c r="G305" s="62" t="s">
        <v>22</v>
      </c>
      <c r="H305" s="137" t="s">
        <v>225</v>
      </c>
      <c r="I305" s="85">
        <f>(3*220000*10)/6</f>
        <v>1100000</v>
      </c>
      <c r="J305" s="85">
        <f t="shared" si="19"/>
        <v>660000</v>
      </c>
      <c r="K305" s="85">
        <f t="shared" si="16"/>
        <v>440000</v>
      </c>
      <c r="L305" s="34"/>
    </row>
    <row r="306" spans="1:12" s="70" customFormat="1" ht="15.75">
      <c r="A306" s="7" t="s">
        <v>740</v>
      </c>
      <c r="B306" s="62" t="s">
        <v>780</v>
      </c>
      <c r="C306" s="62" t="s">
        <v>781</v>
      </c>
      <c r="D306" s="7">
        <v>3</v>
      </c>
      <c r="E306" s="41" t="s">
        <v>223</v>
      </c>
      <c r="F306" s="32" t="s">
        <v>224</v>
      </c>
      <c r="G306" s="62" t="s">
        <v>5</v>
      </c>
      <c r="H306" s="137" t="s">
        <v>225</v>
      </c>
      <c r="I306" s="85">
        <f>(3*220000*10)/6</f>
        <v>1100000</v>
      </c>
      <c r="J306" s="85">
        <f t="shared" si="19"/>
        <v>660000</v>
      </c>
      <c r="K306" s="85">
        <f t="shared" si="16"/>
        <v>440000</v>
      </c>
      <c r="L306" s="34"/>
    </row>
    <row r="307" spans="1:12" s="70" customFormat="1" ht="15.75">
      <c r="A307" s="7" t="s">
        <v>740</v>
      </c>
      <c r="B307" s="62" t="s">
        <v>780</v>
      </c>
      <c r="C307" s="62" t="s">
        <v>781</v>
      </c>
      <c r="D307" s="7">
        <v>3</v>
      </c>
      <c r="E307" s="1" t="s">
        <v>302</v>
      </c>
      <c r="F307" s="1" t="s">
        <v>303</v>
      </c>
      <c r="G307" s="62" t="s">
        <v>5</v>
      </c>
      <c r="H307" s="137" t="s">
        <v>304</v>
      </c>
      <c r="I307" s="85">
        <f>(3*220000*10)/6</f>
        <v>1100000</v>
      </c>
      <c r="J307" s="85">
        <f t="shared" si="19"/>
        <v>660000</v>
      </c>
      <c r="K307" s="85">
        <f t="shared" si="16"/>
        <v>440000</v>
      </c>
      <c r="L307" s="34"/>
    </row>
    <row r="308" spans="1:12" ht="15.75">
      <c r="A308" s="7" t="s">
        <v>740</v>
      </c>
      <c r="B308" s="62" t="s">
        <v>780</v>
      </c>
      <c r="C308" s="62" t="s">
        <v>781</v>
      </c>
      <c r="D308" s="7">
        <v>3</v>
      </c>
      <c r="E308" s="1" t="s">
        <v>480</v>
      </c>
      <c r="F308" s="1" t="s">
        <v>481</v>
      </c>
      <c r="G308" s="62" t="s">
        <v>8</v>
      </c>
      <c r="H308" s="137" t="s">
        <v>175</v>
      </c>
      <c r="I308" s="85">
        <f>(3*220000*10)/6</f>
        <v>1100000</v>
      </c>
      <c r="J308" s="85">
        <f t="shared" si="19"/>
        <v>660000</v>
      </c>
      <c r="K308" s="85">
        <f t="shared" si="16"/>
        <v>440000</v>
      </c>
      <c r="L308" s="34"/>
    </row>
    <row r="309" spans="1:12" s="70" customFormat="1" ht="15.75">
      <c r="A309" s="7" t="s">
        <v>782</v>
      </c>
      <c r="B309" s="78" t="s">
        <v>783</v>
      </c>
      <c r="C309" s="75" t="s">
        <v>784</v>
      </c>
      <c r="D309" s="78">
        <v>3</v>
      </c>
      <c r="E309" s="59" t="s">
        <v>145</v>
      </c>
      <c r="F309" s="1" t="s">
        <v>146</v>
      </c>
      <c r="G309" s="87" t="s">
        <v>8</v>
      </c>
      <c r="H309" s="88" t="s">
        <v>147</v>
      </c>
      <c r="I309" s="85">
        <f>3*220000*10/2</f>
        <v>3300000</v>
      </c>
      <c r="J309" s="85">
        <f t="shared" si="19"/>
        <v>660000</v>
      </c>
      <c r="K309" s="85">
        <f t="shared" si="16"/>
        <v>2640000</v>
      </c>
      <c r="L309" s="34"/>
    </row>
    <row r="310" spans="1:12" ht="15.75">
      <c r="A310" s="7" t="s">
        <v>782</v>
      </c>
      <c r="B310" s="73" t="s">
        <v>785</v>
      </c>
      <c r="C310" s="73" t="s">
        <v>786</v>
      </c>
      <c r="D310" s="78">
        <v>2</v>
      </c>
      <c r="E310" s="78" t="s">
        <v>624</v>
      </c>
      <c r="F310" s="1" t="s">
        <v>625</v>
      </c>
      <c r="G310" s="89" t="s">
        <v>5</v>
      </c>
      <c r="H310" s="90" t="s">
        <v>46</v>
      </c>
      <c r="I310" s="85">
        <f>2*220000*10*1.5/7</f>
        <v>942857.14285714284</v>
      </c>
      <c r="J310" s="85">
        <f>2*220000*1.5</f>
        <v>660000</v>
      </c>
      <c r="K310" s="85">
        <f>I310-J310</f>
        <v>282857.14285714284</v>
      </c>
      <c r="L310" s="34"/>
    </row>
    <row r="311" spans="1:12" ht="15.75">
      <c r="A311" s="7" t="s">
        <v>782</v>
      </c>
      <c r="B311" s="73" t="s">
        <v>785</v>
      </c>
      <c r="C311" s="73" t="s">
        <v>786</v>
      </c>
      <c r="D311" s="78">
        <v>2</v>
      </c>
      <c r="E311" s="78" t="s">
        <v>154</v>
      </c>
      <c r="F311" s="1" t="s">
        <v>155</v>
      </c>
      <c r="G311" s="89" t="s">
        <v>22</v>
      </c>
      <c r="H311" s="90" t="s">
        <v>156</v>
      </c>
      <c r="I311" s="85">
        <f>2*220000*10/7</f>
        <v>628571.42857142852</v>
      </c>
      <c r="J311" s="85">
        <f>2*220000</f>
        <v>440000</v>
      </c>
      <c r="K311" s="85">
        <f>I311-J311</f>
        <v>188571.42857142852</v>
      </c>
      <c r="L311" s="34"/>
    </row>
    <row r="312" spans="1:12" ht="15.75">
      <c r="A312" s="7" t="s">
        <v>782</v>
      </c>
      <c r="B312" s="73" t="s">
        <v>785</v>
      </c>
      <c r="C312" s="73" t="s">
        <v>786</v>
      </c>
      <c r="D312" s="78">
        <v>2</v>
      </c>
      <c r="E312" s="78" t="s">
        <v>478</v>
      </c>
      <c r="F312" s="1" t="s">
        <v>479</v>
      </c>
      <c r="G312" s="89" t="s">
        <v>22</v>
      </c>
      <c r="H312" s="90" t="s">
        <v>56</v>
      </c>
      <c r="I312" s="85">
        <f>2*220000*10/7</f>
        <v>628571.42857142852</v>
      </c>
      <c r="J312" s="85">
        <f>2*220000</f>
        <v>440000</v>
      </c>
      <c r="K312" s="85">
        <f>I312-J312</f>
        <v>188571.42857142852</v>
      </c>
      <c r="L312" s="34"/>
    </row>
    <row r="313" spans="1:12" ht="15.75">
      <c r="A313" s="7" t="s">
        <v>782</v>
      </c>
      <c r="B313" s="73" t="s">
        <v>787</v>
      </c>
      <c r="C313" s="73" t="s">
        <v>788</v>
      </c>
      <c r="D313" s="78">
        <v>3</v>
      </c>
      <c r="E313" s="78" t="s">
        <v>631</v>
      </c>
      <c r="F313" s="1" t="s">
        <v>153</v>
      </c>
      <c r="G313" s="89" t="s">
        <v>22</v>
      </c>
      <c r="H313" s="90" t="s">
        <v>632</v>
      </c>
      <c r="I313" s="85">
        <f>3*220000*10/6</f>
        <v>1100000</v>
      </c>
      <c r="J313" s="85">
        <f>3*220000</f>
        <v>660000</v>
      </c>
      <c r="K313" s="85">
        <f>I313-J313</f>
        <v>440000</v>
      </c>
      <c r="L313" s="34"/>
    </row>
    <row r="314" spans="1:12" s="55" customFormat="1" ht="15.75">
      <c r="A314" s="7" t="s">
        <v>782</v>
      </c>
      <c r="B314" s="73" t="s">
        <v>376</v>
      </c>
      <c r="C314" s="73" t="s">
        <v>789</v>
      </c>
      <c r="D314" s="78">
        <v>2</v>
      </c>
      <c r="E314" s="78" t="s">
        <v>45</v>
      </c>
      <c r="F314" s="1" t="s">
        <v>153</v>
      </c>
      <c r="G314" s="91" t="s">
        <v>8</v>
      </c>
      <c r="H314" s="92" t="s">
        <v>46</v>
      </c>
      <c r="I314" s="86">
        <f t="shared" ref="I314:I316" si="20">2*220000*10/6</f>
        <v>733333.33333333337</v>
      </c>
      <c r="J314" s="86">
        <f t="shared" ref="J314:J322" si="21">2*220000</f>
        <v>440000</v>
      </c>
      <c r="K314" s="86">
        <f t="shared" ref="K314:K343" si="22">I314-J314</f>
        <v>293333.33333333337</v>
      </c>
      <c r="L314" s="34"/>
    </row>
    <row r="315" spans="1:12" ht="15.75">
      <c r="A315" s="7" t="s">
        <v>782</v>
      </c>
      <c r="B315" s="73" t="s">
        <v>376</v>
      </c>
      <c r="C315" s="73" t="s">
        <v>789</v>
      </c>
      <c r="D315" s="78">
        <v>2</v>
      </c>
      <c r="E315" s="78" t="s">
        <v>492</v>
      </c>
      <c r="F315" s="1" t="s">
        <v>493</v>
      </c>
      <c r="G315" s="89" t="s">
        <v>8</v>
      </c>
      <c r="H315" s="90" t="s">
        <v>494</v>
      </c>
      <c r="I315" s="85">
        <f t="shared" si="20"/>
        <v>733333.33333333337</v>
      </c>
      <c r="J315" s="85">
        <f t="shared" si="21"/>
        <v>440000</v>
      </c>
      <c r="K315" s="85">
        <f t="shared" si="22"/>
        <v>293333.33333333337</v>
      </c>
      <c r="L315" s="34"/>
    </row>
    <row r="316" spans="1:12" ht="15.75">
      <c r="A316" s="7" t="s">
        <v>782</v>
      </c>
      <c r="B316" s="73" t="s">
        <v>376</v>
      </c>
      <c r="C316" s="73" t="s">
        <v>789</v>
      </c>
      <c r="D316" s="78">
        <v>2</v>
      </c>
      <c r="E316" s="78" t="s">
        <v>587</v>
      </c>
      <c r="F316" s="1" t="s">
        <v>588</v>
      </c>
      <c r="G316" s="89" t="s">
        <v>5</v>
      </c>
      <c r="H316" s="90" t="s">
        <v>56</v>
      </c>
      <c r="I316" s="85">
        <f t="shared" si="20"/>
        <v>733333.33333333337</v>
      </c>
      <c r="J316" s="85">
        <f t="shared" si="21"/>
        <v>440000</v>
      </c>
      <c r="K316" s="85">
        <f t="shared" si="22"/>
        <v>293333.33333333337</v>
      </c>
      <c r="L316" s="34"/>
    </row>
    <row r="317" spans="1:12" s="70" customFormat="1" ht="30">
      <c r="A317" s="59" t="s">
        <v>790</v>
      </c>
      <c r="B317" s="2" t="s">
        <v>791</v>
      </c>
      <c r="C317" s="49" t="s">
        <v>792</v>
      </c>
      <c r="D317" s="51">
        <v>2</v>
      </c>
      <c r="E317" s="51" t="s">
        <v>621</v>
      </c>
      <c r="F317" s="1" t="s">
        <v>153</v>
      </c>
      <c r="G317" s="93"/>
      <c r="H317" s="59" t="s">
        <v>171</v>
      </c>
      <c r="I317" s="85">
        <v>734000</v>
      </c>
      <c r="J317" s="85">
        <f t="shared" si="21"/>
        <v>440000</v>
      </c>
      <c r="K317" s="85">
        <f t="shared" si="22"/>
        <v>294000</v>
      </c>
      <c r="L317" s="34"/>
    </row>
    <row r="318" spans="1:12" s="70" customFormat="1" ht="30">
      <c r="A318" s="59" t="s">
        <v>790</v>
      </c>
      <c r="B318" s="2" t="s">
        <v>791</v>
      </c>
      <c r="C318" s="49" t="s">
        <v>792</v>
      </c>
      <c r="D318" s="51">
        <v>2</v>
      </c>
      <c r="E318" s="51" t="s">
        <v>315</v>
      </c>
      <c r="F318" s="1" t="s">
        <v>316</v>
      </c>
      <c r="G318" s="93"/>
      <c r="H318" s="59" t="s">
        <v>225</v>
      </c>
      <c r="I318" s="85">
        <v>734000</v>
      </c>
      <c r="J318" s="85">
        <f t="shared" si="21"/>
        <v>440000</v>
      </c>
      <c r="K318" s="85">
        <f t="shared" si="22"/>
        <v>294000</v>
      </c>
      <c r="L318" s="34"/>
    </row>
    <row r="319" spans="1:12" s="70" customFormat="1" ht="30">
      <c r="A319" s="59" t="s">
        <v>790</v>
      </c>
      <c r="B319" s="2" t="s">
        <v>791</v>
      </c>
      <c r="C319" s="49" t="s">
        <v>792</v>
      </c>
      <c r="D319" s="51">
        <v>2</v>
      </c>
      <c r="E319" s="41" t="s">
        <v>223</v>
      </c>
      <c r="F319" s="32" t="s">
        <v>224</v>
      </c>
      <c r="G319" s="93"/>
      <c r="H319" s="59" t="s">
        <v>225</v>
      </c>
      <c r="I319" s="85">
        <v>734000</v>
      </c>
      <c r="J319" s="85">
        <f t="shared" si="21"/>
        <v>440000</v>
      </c>
      <c r="K319" s="85">
        <f t="shared" si="22"/>
        <v>294000</v>
      </c>
      <c r="L319" s="34"/>
    </row>
    <row r="320" spans="1:12" s="70" customFormat="1" ht="30">
      <c r="A320" s="59" t="s">
        <v>790</v>
      </c>
      <c r="B320" s="2" t="s">
        <v>791</v>
      </c>
      <c r="C320" s="49" t="s">
        <v>792</v>
      </c>
      <c r="D320" s="51">
        <v>2</v>
      </c>
      <c r="E320" s="51" t="s">
        <v>410</v>
      </c>
      <c r="F320" s="1" t="s">
        <v>411</v>
      </c>
      <c r="G320" s="93"/>
      <c r="H320" s="59" t="s">
        <v>175</v>
      </c>
      <c r="I320" s="85">
        <v>734000</v>
      </c>
      <c r="J320" s="85">
        <f t="shared" si="21"/>
        <v>440000</v>
      </c>
      <c r="K320" s="85">
        <f t="shared" si="22"/>
        <v>294000</v>
      </c>
      <c r="L320" s="34"/>
    </row>
    <row r="321" spans="1:12" s="70" customFormat="1" ht="30">
      <c r="A321" s="59" t="s">
        <v>790</v>
      </c>
      <c r="B321" s="2" t="s">
        <v>791</v>
      </c>
      <c r="C321" s="49" t="s">
        <v>792</v>
      </c>
      <c r="D321" s="51">
        <v>2</v>
      </c>
      <c r="E321" s="51" t="s">
        <v>173</v>
      </c>
      <c r="F321" s="1" t="s">
        <v>174</v>
      </c>
      <c r="G321" s="93"/>
      <c r="H321" s="59" t="s">
        <v>175</v>
      </c>
      <c r="I321" s="85">
        <v>734000</v>
      </c>
      <c r="J321" s="85">
        <f t="shared" si="21"/>
        <v>440000</v>
      </c>
      <c r="K321" s="85">
        <f t="shared" si="22"/>
        <v>294000</v>
      </c>
      <c r="L321" s="34"/>
    </row>
    <row r="322" spans="1:12" s="70" customFormat="1" ht="30">
      <c r="A322" s="59" t="s">
        <v>790</v>
      </c>
      <c r="B322" s="2" t="s">
        <v>791</v>
      </c>
      <c r="C322" s="49" t="s">
        <v>792</v>
      </c>
      <c r="D322" s="51">
        <v>2</v>
      </c>
      <c r="E322" s="51" t="s">
        <v>313</v>
      </c>
      <c r="F322" s="1" t="s">
        <v>314</v>
      </c>
      <c r="G322" s="93"/>
      <c r="H322" s="59" t="s">
        <v>175</v>
      </c>
      <c r="I322" s="85">
        <v>734000</v>
      </c>
      <c r="J322" s="85">
        <f t="shared" si="21"/>
        <v>440000</v>
      </c>
      <c r="K322" s="85">
        <f t="shared" si="22"/>
        <v>294000</v>
      </c>
      <c r="L322" s="34"/>
    </row>
    <row r="323" spans="1:12" s="70" customFormat="1" ht="30">
      <c r="A323" s="59" t="s">
        <v>790</v>
      </c>
      <c r="B323" s="2" t="s">
        <v>793</v>
      </c>
      <c r="C323" s="49" t="s">
        <v>794</v>
      </c>
      <c r="D323" s="51">
        <v>2</v>
      </c>
      <c r="E323" s="51" t="s">
        <v>633</v>
      </c>
      <c r="F323" s="1" t="s">
        <v>634</v>
      </c>
      <c r="G323" s="93"/>
      <c r="H323" s="59" t="s">
        <v>60</v>
      </c>
      <c r="I323" s="85">
        <f>2*1.5*220000*10/5</f>
        <v>1320000</v>
      </c>
      <c r="J323" s="85">
        <f>2*220000*1.5</f>
        <v>660000</v>
      </c>
      <c r="K323" s="85">
        <f t="shared" si="22"/>
        <v>660000</v>
      </c>
      <c r="L323" s="34"/>
    </row>
    <row r="324" spans="1:12" s="70" customFormat="1" ht="30">
      <c r="A324" s="59" t="s">
        <v>790</v>
      </c>
      <c r="B324" s="2" t="s">
        <v>793</v>
      </c>
      <c r="C324" s="49" t="s">
        <v>794</v>
      </c>
      <c r="D324" s="51">
        <v>2</v>
      </c>
      <c r="E324" s="51" t="s">
        <v>635</v>
      </c>
      <c r="F324" s="1" t="s">
        <v>636</v>
      </c>
      <c r="G324" s="93"/>
      <c r="H324" s="59" t="s">
        <v>60</v>
      </c>
      <c r="I324" s="85">
        <f>2*1.5*220000*10/5</f>
        <v>1320000</v>
      </c>
      <c r="J324" s="85">
        <f>2*220000*1.5</f>
        <v>660000</v>
      </c>
      <c r="K324" s="85">
        <f t="shared" si="22"/>
        <v>660000</v>
      </c>
      <c r="L324" s="34"/>
    </row>
    <row r="325" spans="1:12" s="70" customFormat="1" ht="30">
      <c r="A325" s="59" t="s">
        <v>790</v>
      </c>
      <c r="B325" s="2" t="s">
        <v>793</v>
      </c>
      <c r="C325" s="49" t="s">
        <v>794</v>
      </c>
      <c r="D325" s="51">
        <v>2</v>
      </c>
      <c r="E325" s="51" t="s">
        <v>639</v>
      </c>
      <c r="F325" s="1" t="s">
        <v>640</v>
      </c>
      <c r="G325" s="93"/>
      <c r="H325" s="59" t="s">
        <v>60</v>
      </c>
      <c r="I325" s="85">
        <f>2*220000*10/5</f>
        <v>880000</v>
      </c>
      <c r="J325" s="85">
        <f>2*220000</f>
        <v>440000</v>
      </c>
      <c r="K325" s="85">
        <f t="shared" si="22"/>
        <v>440000</v>
      </c>
      <c r="L325" s="34"/>
    </row>
    <row r="326" spans="1:12" s="70" customFormat="1" ht="30">
      <c r="A326" s="59" t="s">
        <v>790</v>
      </c>
      <c r="B326" s="2" t="s">
        <v>793</v>
      </c>
      <c r="C326" s="49" t="s">
        <v>794</v>
      </c>
      <c r="D326" s="51">
        <v>2</v>
      </c>
      <c r="E326" s="51" t="s">
        <v>486</v>
      </c>
      <c r="F326" s="1" t="s">
        <v>487</v>
      </c>
      <c r="G326" s="93"/>
      <c r="H326" s="59" t="s">
        <v>60</v>
      </c>
      <c r="I326" s="85">
        <f>2*220000*10/5</f>
        <v>880000</v>
      </c>
      <c r="J326" s="85">
        <f>2*220000</f>
        <v>440000</v>
      </c>
      <c r="K326" s="85">
        <f t="shared" si="22"/>
        <v>440000</v>
      </c>
      <c r="L326" s="34"/>
    </row>
    <row r="327" spans="1:12" s="70" customFormat="1" ht="30">
      <c r="A327" s="59" t="s">
        <v>790</v>
      </c>
      <c r="B327" s="2" t="s">
        <v>795</v>
      </c>
      <c r="C327" s="49" t="s">
        <v>796</v>
      </c>
      <c r="D327" s="51">
        <v>2</v>
      </c>
      <c r="E327" s="51" t="s">
        <v>293</v>
      </c>
      <c r="F327" s="1" t="s">
        <v>294</v>
      </c>
      <c r="G327" s="93"/>
      <c r="H327" s="59" t="s">
        <v>225</v>
      </c>
      <c r="I327" s="85">
        <f>(2*220000*10)/2</f>
        <v>2200000</v>
      </c>
      <c r="J327" s="85">
        <f>2*220000</f>
        <v>440000</v>
      </c>
      <c r="K327" s="85">
        <f t="shared" si="22"/>
        <v>1760000</v>
      </c>
      <c r="L327" s="34"/>
    </row>
    <row r="328" spans="1:12" ht="30">
      <c r="A328" s="59" t="s">
        <v>790</v>
      </c>
      <c r="B328" s="2" t="s">
        <v>795</v>
      </c>
      <c r="C328" s="49" t="s">
        <v>796</v>
      </c>
      <c r="D328" s="51">
        <v>2</v>
      </c>
      <c r="E328" s="51" t="s">
        <v>315</v>
      </c>
      <c r="F328" s="1" t="s">
        <v>316</v>
      </c>
      <c r="G328" s="94"/>
      <c r="H328" s="59" t="s">
        <v>225</v>
      </c>
      <c r="I328" s="85">
        <f>(2*220000*10)/2</f>
        <v>2200000</v>
      </c>
      <c r="J328" s="85">
        <f>2*220000</f>
        <v>440000</v>
      </c>
      <c r="K328" s="85">
        <f t="shared" si="22"/>
        <v>1760000</v>
      </c>
      <c r="L328" s="34"/>
    </row>
    <row r="329" spans="1:12" ht="30">
      <c r="A329" s="59" t="s">
        <v>790</v>
      </c>
      <c r="B329" s="2" t="s">
        <v>797</v>
      </c>
      <c r="C329" s="49" t="s">
        <v>798</v>
      </c>
      <c r="D329" s="51">
        <v>3</v>
      </c>
      <c r="E329" s="51" t="s">
        <v>596</v>
      </c>
      <c r="F329" s="1" t="s">
        <v>597</v>
      </c>
      <c r="G329" s="94"/>
      <c r="H329" s="59" t="s">
        <v>56</v>
      </c>
      <c r="I329" s="95">
        <f>3*220000*10/2</f>
        <v>3300000</v>
      </c>
      <c r="J329" s="85">
        <f>3*220000</f>
        <v>660000</v>
      </c>
      <c r="K329" s="85">
        <f t="shared" si="22"/>
        <v>2640000</v>
      </c>
      <c r="L329" s="34"/>
    </row>
    <row r="330" spans="1:12" ht="30">
      <c r="A330" s="59" t="s">
        <v>790</v>
      </c>
      <c r="B330" s="2" t="s">
        <v>799</v>
      </c>
      <c r="C330" s="49" t="s">
        <v>800</v>
      </c>
      <c r="D330" s="51">
        <v>2</v>
      </c>
      <c r="E330" s="51" t="s">
        <v>641</v>
      </c>
      <c r="F330" s="1" t="s">
        <v>642</v>
      </c>
      <c r="G330" s="94"/>
      <c r="H330" s="7" t="s">
        <v>396</v>
      </c>
      <c r="I330" s="96">
        <f>2*220000*10/5</f>
        <v>880000</v>
      </c>
      <c r="J330" s="85">
        <f>2*220000</f>
        <v>440000</v>
      </c>
      <c r="K330" s="85">
        <f t="shared" si="22"/>
        <v>440000</v>
      </c>
      <c r="L330" s="34"/>
    </row>
    <row r="331" spans="1:12" ht="30">
      <c r="A331" s="59" t="s">
        <v>790</v>
      </c>
      <c r="B331" s="2" t="s">
        <v>799</v>
      </c>
      <c r="C331" s="49" t="s">
        <v>800</v>
      </c>
      <c r="D331" s="51">
        <v>2</v>
      </c>
      <c r="E331" s="51" t="s">
        <v>635</v>
      </c>
      <c r="F331" s="1" t="s">
        <v>636</v>
      </c>
      <c r="G331" s="94"/>
      <c r="H331" s="7" t="s">
        <v>60</v>
      </c>
      <c r="I331" s="96">
        <f>2*220000*10*1.5/5</f>
        <v>1320000</v>
      </c>
      <c r="J331" s="85">
        <f>2*220000*1.5</f>
        <v>660000</v>
      </c>
      <c r="K331" s="85">
        <f t="shared" si="22"/>
        <v>660000</v>
      </c>
      <c r="L331" s="34"/>
    </row>
    <row r="332" spans="1:12" ht="15.75">
      <c r="A332" s="59" t="s">
        <v>790</v>
      </c>
      <c r="B332" s="2" t="s">
        <v>799</v>
      </c>
      <c r="C332" s="49" t="s">
        <v>800</v>
      </c>
      <c r="D332" s="51">
        <v>2</v>
      </c>
      <c r="E332" s="51" t="s">
        <v>482</v>
      </c>
      <c r="F332" s="1" t="s">
        <v>483</v>
      </c>
      <c r="G332" s="94"/>
      <c r="H332" s="5" t="s">
        <v>65</v>
      </c>
      <c r="I332" s="96">
        <f>2*220000*10/5</f>
        <v>880000</v>
      </c>
      <c r="J332" s="85">
        <f>2*220000</f>
        <v>440000</v>
      </c>
      <c r="K332" s="85">
        <f t="shared" si="22"/>
        <v>440000</v>
      </c>
      <c r="L332" s="34"/>
    </row>
    <row r="333" spans="1:12" ht="30">
      <c r="A333" s="59" t="s">
        <v>790</v>
      </c>
      <c r="B333" s="2" t="s">
        <v>451</v>
      </c>
      <c r="C333" s="49" t="s">
        <v>801</v>
      </c>
      <c r="D333" s="51">
        <v>3</v>
      </c>
      <c r="E333" s="51" t="s">
        <v>643</v>
      </c>
      <c r="F333" s="1" t="s">
        <v>644</v>
      </c>
      <c r="G333" s="94"/>
      <c r="H333" s="59" t="s">
        <v>357</v>
      </c>
      <c r="I333" s="96">
        <f t="shared" ref="I333:I335" si="23">3*170000*10/6</f>
        <v>850000</v>
      </c>
      <c r="J333" s="86">
        <f t="shared" ref="J333:J335" si="24">3*170000</f>
        <v>510000</v>
      </c>
      <c r="K333" s="86">
        <f t="shared" si="22"/>
        <v>340000</v>
      </c>
      <c r="L333" s="34"/>
    </row>
    <row r="334" spans="1:12" ht="30">
      <c r="A334" s="59" t="s">
        <v>790</v>
      </c>
      <c r="B334" s="2" t="s">
        <v>451</v>
      </c>
      <c r="C334" s="49" t="s">
        <v>801</v>
      </c>
      <c r="D334" s="51">
        <v>3</v>
      </c>
      <c r="E334" s="51" t="s">
        <v>35</v>
      </c>
      <c r="F334" s="1" t="s">
        <v>514</v>
      </c>
      <c r="G334" s="94"/>
      <c r="H334" s="59" t="s">
        <v>350</v>
      </c>
      <c r="I334" s="96">
        <f t="shared" si="23"/>
        <v>850000</v>
      </c>
      <c r="J334" s="86">
        <f t="shared" si="24"/>
        <v>510000</v>
      </c>
      <c r="K334" s="86">
        <f t="shared" si="22"/>
        <v>340000</v>
      </c>
      <c r="L334" s="34"/>
    </row>
    <row r="335" spans="1:12" ht="30">
      <c r="A335" s="59" t="s">
        <v>790</v>
      </c>
      <c r="B335" s="2" t="s">
        <v>451</v>
      </c>
      <c r="C335" s="49" t="s">
        <v>801</v>
      </c>
      <c r="D335" s="51">
        <v>3</v>
      </c>
      <c r="E335" s="51" t="s">
        <v>516</v>
      </c>
      <c r="F335" s="1" t="s">
        <v>517</v>
      </c>
      <c r="G335" s="94"/>
      <c r="H335" s="59" t="s">
        <v>350</v>
      </c>
      <c r="I335" s="96">
        <f t="shared" si="23"/>
        <v>850000</v>
      </c>
      <c r="J335" s="86">
        <f t="shared" si="24"/>
        <v>510000</v>
      </c>
      <c r="K335" s="86">
        <f t="shared" si="22"/>
        <v>340000</v>
      </c>
      <c r="L335" s="34"/>
    </row>
    <row r="336" spans="1:12" ht="30">
      <c r="A336" s="59" t="s">
        <v>790</v>
      </c>
      <c r="B336" s="2" t="s">
        <v>802</v>
      </c>
      <c r="C336" s="49" t="s">
        <v>803</v>
      </c>
      <c r="D336" s="51">
        <v>2</v>
      </c>
      <c r="E336" s="51" t="s">
        <v>492</v>
      </c>
      <c r="F336" s="1" t="s">
        <v>493</v>
      </c>
      <c r="G336" s="94"/>
      <c r="H336" s="59" t="s">
        <v>494</v>
      </c>
      <c r="I336" s="85">
        <v>629000</v>
      </c>
      <c r="J336" s="85">
        <f>2*220000</f>
        <v>440000</v>
      </c>
      <c r="K336" s="85">
        <f t="shared" si="22"/>
        <v>189000</v>
      </c>
      <c r="L336" s="34"/>
    </row>
    <row r="337" spans="1:12" ht="30">
      <c r="A337" s="59" t="s">
        <v>790</v>
      </c>
      <c r="B337" s="2" t="s">
        <v>802</v>
      </c>
      <c r="C337" s="49" t="s">
        <v>803</v>
      </c>
      <c r="D337" s="51">
        <v>2</v>
      </c>
      <c r="E337" s="51" t="s">
        <v>315</v>
      </c>
      <c r="F337" s="1" t="s">
        <v>316</v>
      </c>
      <c r="G337" s="94"/>
      <c r="H337" s="59" t="s">
        <v>225</v>
      </c>
      <c r="I337" s="85">
        <v>629000</v>
      </c>
      <c r="J337" s="85">
        <f>2*220000</f>
        <v>440000</v>
      </c>
      <c r="K337" s="85">
        <f t="shared" si="22"/>
        <v>189000</v>
      </c>
      <c r="L337" s="34"/>
    </row>
    <row r="338" spans="1:12" ht="30">
      <c r="A338" s="59" t="s">
        <v>790</v>
      </c>
      <c r="B338" s="2" t="s">
        <v>802</v>
      </c>
      <c r="C338" s="49" t="s">
        <v>803</v>
      </c>
      <c r="D338" s="51">
        <v>2</v>
      </c>
      <c r="E338" s="41" t="s">
        <v>223</v>
      </c>
      <c r="F338" s="32" t="s">
        <v>224</v>
      </c>
      <c r="G338" s="94"/>
      <c r="H338" s="59" t="s">
        <v>225</v>
      </c>
      <c r="I338" s="85">
        <v>629000</v>
      </c>
      <c r="J338" s="85">
        <f>2*220000</f>
        <v>440000</v>
      </c>
      <c r="K338" s="85">
        <f t="shared" si="22"/>
        <v>189000</v>
      </c>
      <c r="L338" s="34"/>
    </row>
    <row r="339" spans="1:12" ht="30">
      <c r="A339" s="59" t="s">
        <v>790</v>
      </c>
      <c r="B339" s="2" t="s">
        <v>804</v>
      </c>
      <c r="C339" s="49" t="s">
        <v>805</v>
      </c>
      <c r="D339" s="51">
        <v>2</v>
      </c>
      <c r="E339" s="51" t="s">
        <v>645</v>
      </c>
      <c r="F339" s="1" t="s">
        <v>646</v>
      </c>
      <c r="G339" s="94"/>
      <c r="H339" s="59" t="s">
        <v>182</v>
      </c>
      <c r="I339" s="85">
        <f>2*1.5*220000*10/3</f>
        <v>2200000</v>
      </c>
      <c r="J339" s="85">
        <f>2*220000*1.5</f>
        <v>660000</v>
      </c>
      <c r="K339" s="85">
        <f t="shared" si="22"/>
        <v>1540000</v>
      </c>
      <c r="L339" s="34"/>
    </row>
    <row r="340" spans="1:12" ht="30">
      <c r="A340" s="59" t="s">
        <v>790</v>
      </c>
      <c r="B340" s="2" t="s">
        <v>804</v>
      </c>
      <c r="C340" s="49" t="s">
        <v>805</v>
      </c>
      <c r="D340" s="51">
        <v>2</v>
      </c>
      <c r="E340" s="51" t="s">
        <v>492</v>
      </c>
      <c r="F340" s="1" t="s">
        <v>493</v>
      </c>
      <c r="G340" s="94"/>
      <c r="H340" s="59" t="s">
        <v>494</v>
      </c>
      <c r="I340" s="85">
        <f>2*220000*10/3</f>
        <v>1466666.6666666667</v>
      </c>
      <c r="J340" s="85">
        <f>2*220000</f>
        <v>440000</v>
      </c>
      <c r="K340" s="85">
        <f t="shared" si="22"/>
        <v>1026666.6666666667</v>
      </c>
      <c r="L340" s="34"/>
    </row>
    <row r="341" spans="1:12" ht="15.75">
      <c r="A341" s="59" t="s">
        <v>790</v>
      </c>
      <c r="B341" s="2" t="s">
        <v>512</v>
      </c>
      <c r="C341" s="49" t="s">
        <v>806</v>
      </c>
      <c r="D341" s="51">
        <v>2</v>
      </c>
      <c r="E341" s="51" t="s">
        <v>63</v>
      </c>
      <c r="F341" s="1" t="s">
        <v>650</v>
      </c>
      <c r="G341" s="94"/>
      <c r="H341" s="59" t="s">
        <v>396</v>
      </c>
      <c r="I341" s="85">
        <f>2*1.5*220000*10/3</f>
        <v>2200000</v>
      </c>
      <c r="J341" s="85">
        <f>2*1.5*220000</f>
        <v>660000</v>
      </c>
      <c r="K341" s="85">
        <f t="shared" si="22"/>
        <v>1540000</v>
      </c>
      <c r="L341" s="34"/>
    </row>
    <row r="342" spans="1:12" ht="15.75">
      <c r="A342" s="59" t="s">
        <v>790</v>
      </c>
      <c r="B342" s="2" t="s">
        <v>512</v>
      </c>
      <c r="C342" s="49" t="s">
        <v>806</v>
      </c>
      <c r="D342" s="51">
        <v>2</v>
      </c>
      <c r="E342" s="51" t="s">
        <v>639</v>
      </c>
      <c r="F342" s="1" t="s">
        <v>640</v>
      </c>
      <c r="G342" s="94"/>
      <c r="H342" s="59" t="s">
        <v>60</v>
      </c>
      <c r="I342" s="85">
        <f>2*220000*10/3</f>
        <v>1466666.6666666667</v>
      </c>
      <c r="J342" s="85">
        <f>2*220000</f>
        <v>440000</v>
      </c>
      <c r="K342" s="85">
        <f t="shared" si="22"/>
        <v>1026666.6666666667</v>
      </c>
      <c r="L342" s="34"/>
    </row>
    <row r="343" spans="1:12" ht="15.75">
      <c r="A343" s="59" t="s">
        <v>790</v>
      </c>
      <c r="B343" s="2" t="s">
        <v>512</v>
      </c>
      <c r="C343" s="49" t="s">
        <v>806</v>
      </c>
      <c r="D343" s="51">
        <v>2</v>
      </c>
      <c r="E343" s="51" t="s">
        <v>486</v>
      </c>
      <c r="F343" s="1" t="s">
        <v>487</v>
      </c>
      <c r="G343" s="94"/>
      <c r="H343" s="59" t="s">
        <v>60</v>
      </c>
      <c r="I343" s="85">
        <f>2*220000*10/3</f>
        <v>1466666.6666666667</v>
      </c>
      <c r="J343" s="85">
        <f>2*220000</f>
        <v>440000</v>
      </c>
      <c r="K343" s="85">
        <f t="shared" si="22"/>
        <v>1026666.6666666667</v>
      </c>
      <c r="L343" s="34"/>
    </row>
    <row r="344" spans="1:12" s="12" customFormat="1" ht="15.75">
      <c r="A344" s="59" t="s">
        <v>19</v>
      </c>
      <c r="B344" s="51"/>
      <c r="C344" s="2" t="s">
        <v>20</v>
      </c>
      <c r="D344" s="59">
        <v>3</v>
      </c>
      <c r="E344" s="59" t="s">
        <v>21</v>
      </c>
      <c r="F344" s="58" t="s">
        <v>651</v>
      </c>
      <c r="G344" s="59" t="s">
        <v>22</v>
      </c>
      <c r="H344" s="59" t="s">
        <v>23</v>
      </c>
      <c r="I344" s="60">
        <f>5700000/6</f>
        <v>950000</v>
      </c>
      <c r="J344" s="60">
        <v>570000</v>
      </c>
      <c r="K344" s="60">
        <f>I344-J344</f>
        <v>380000</v>
      </c>
      <c r="L344" s="34"/>
    </row>
    <row r="345" spans="1:12" s="99" customFormat="1" ht="30">
      <c r="A345" s="59" t="s">
        <v>19</v>
      </c>
      <c r="B345" s="2"/>
      <c r="C345" s="49" t="s">
        <v>24</v>
      </c>
      <c r="D345" s="59">
        <v>2</v>
      </c>
      <c r="E345" s="75" t="s">
        <v>25</v>
      </c>
      <c r="F345" s="32" t="s">
        <v>515</v>
      </c>
      <c r="G345" s="97" t="s">
        <v>22</v>
      </c>
      <c r="H345" s="97" t="s">
        <v>23</v>
      </c>
      <c r="I345" s="98">
        <f>2*190000*10/4</f>
        <v>950000</v>
      </c>
      <c r="J345" s="98">
        <f>2*190000</f>
        <v>380000</v>
      </c>
      <c r="K345" s="60">
        <f>I345-J345</f>
        <v>570000</v>
      </c>
      <c r="L345" s="34"/>
    </row>
    <row r="346" spans="1:12" s="99" customFormat="1" ht="45">
      <c r="A346" s="59" t="s">
        <v>19</v>
      </c>
      <c r="B346" s="2"/>
      <c r="C346" s="49" t="s">
        <v>26</v>
      </c>
      <c r="D346" s="59">
        <v>2</v>
      </c>
      <c r="E346" s="1" t="s">
        <v>27</v>
      </c>
      <c r="F346" s="32" t="s">
        <v>347</v>
      </c>
      <c r="G346" s="97" t="s">
        <v>22</v>
      </c>
      <c r="H346" s="97" t="s">
        <v>23</v>
      </c>
      <c r="I346" s="98">
        <v>1267000</v>
      </c>
      <c r="J346" s="98">
        <v>380000</v>
      </c>
      <c r="K346" s="98">
        <f>I346-J346</f>
        <v>887000</v>
      </c>
      <c r="L346" s="34"/>
    </row>
    <row r="347" spans="1:12" s="12" customFormat="1" ht="30">
      <c r="A347" s="59" t="s">
        <v>19</v>
      </c>
      <c r="B347" s="2"/>
      <c r="C347" s="49" t="s">
        <v>28</v>
      </c>
      <c r="D347" s="59"/>
      <c r="E347" s="59" t="s">
        <v>29</v>
      </c>
      <c r="F347" s="58" t="s">
        <v>373</v>
      </c>
      <c r="G347" s="59" t="s">
        <v>22</v>
      </c>
      <c r="H347" s="59" t="s">
        <v>23</v>
      </c>
      <c r="I347" s="60">
        <v>423000</v>
      </c>
      <c r="J347" s="60">
        <v>380000</v>
      </c>
      <c r="K347" s="60">
        <f t="shared" ref="K347:K410" si="25">I347-J347</f>
        <v>43000</v>
      </c>
      <c r="L347" s="34"/>
    </row>
    <row r="348" spans="1:12" s="12" customFormat="1" ht="30">
      <c r="A348" s="59" t="s">
        <v>19</v>
      </c>
      <c r="B348" s="2"/>
      <c r="C348" s="49" t="s">
        <v>28</v>
      </c>
      <c r="D348" s="59"/>
      <c r="E348" s="59" t="s">
        <v>21</v>
      </c>
      <c r="F348" s="58" t="s">
        <v>651</v>
      </c>
      <c r="G348" s="59" t="s">
        <v>22</v>
      </c>
      <c r="H348" s="59" t="s">
        <v>23</v>
      </c>
      <c r="I348" s="60">
        <v>423000</v>
      </c>
      <c r="J348" s="60">
        <v>380000</v>
      </c>
      <c r="K348" s="60">
        <f t="shared" si="25"/>
        <v>43000</v>
      </c>
      <c r="L348" s="34"/>
    </row>
    <row r="349" spans="1:12" s="12" customFormat="1" ht="15.75">
      <c r="A349" s="59" t="s">
        <v>30</v>
      </c>
      <c r="B349" s="62"/>
      <c r="C349" s="49" t="s">
        <v>31</v>
      </c>
      <c r="D349" s="59">
        <v>2</v>
      </c>
      <c r="E349" s="75" t="s">
        <v>25</v>
      </c>
      <c r="F349" s="32" t="s">
        <v>515</v>
      </c>
      <c r="G349" s="59"/>
      <c r="H349" s="59" t="s">
        <v>32</v>
      </c>
      <c r="I349" s="98">
        <f>2*190000*10/8</f>
        <v>475000</v>
      </c>
      <c r="J349" s="98">
        <f>2*190000</f>
        <v>380000</v>
      </c>
      <c r="K349" s="98">
        <f t="shared" si="25"/>
        <v>95000</v>
      </c>
      <c r="L349" s="34"/>
    </row>
    <row r="350" spans="1:12" s="12" customFormat="1" ht="15.75">
      <c r="A350" s="59" t="s">
        <v>30</v>
      </c>
      <c r="B350" s="62"/>
      <c r="C350" s="49" t="s">
        <v>31</v>
      </c>
      <c r="D350" s="59">
        <v>2</v>
      </c>
      <c r="E350" s="59" t="s">
        <v>21</v>
      </c>
      <c r="F350" s="58" t="s">
        <v>651</v>
      </c>
      <c r="G350" s="59"/>
      <c r="H350" s="59" t="s">
        <v>32</v>
      </c>
      <c r="I350" s="98">
        <f>2*190000*10/8</f>
        <v>475000</v>
      </c>
      <c r="J350" s="98">
        <f>2*190000</f>
        <v>380000</v>
      </c>
      <c r="K350" s="98">
        <f t="shared" si="25"/>
        <v>95000</v>
      </c>
      <c r="L350" s="34"/>
    </row>
    <row r="351" spans="1:12" s="12" customFormat="1" ht="15.75">
      <c r="A351" s="59" t="s">
        <v>33</v>
      </c>
      <c r="B351" s="59"/>
      <c r="C351" s="100" t="s">
        <v>34</v>
      </c>
      <c r="D351" s="59">
        <v>1</v>
      </c>
      <c r="E351" s="59" t="s">
        <v>35</v>
      </c>
      <c r="F351" s="58" t="s">
        <v>514</v>
      </c>
      <c r="G351" s="59" t="s">
        <v>5</v>
      </c>
      <c r="H351" s="59" t="s">
        <v>32</v>
      </c>
      <c r="I351" s="98">
        <f>1*1900000</f>
        <v>1900000</v>
      </c>
      <c r="J351" s="98">
        <v>190000</v>
      </c>
      <c r="K351" s="98">
        <f t="shared" si="25"/>
        <v>1710000</v>
      </c>
      <c r="L351" s="34"/>
    </row>
    <row r="352" spans="1:12" s="70" customFormat="1" ht="15.75">
      <c r="A352" s="71" t="s">
        <v>36</v>
      </c>
      <c r="B352" s="59"/>
      <c r="C352" s="71" t="s">
        <v>37</v>
      </c>
      <c r="D352" s="59">
        <v>2</v>
      </c>
      <c r="E352" s="59" t="s">
        <v>38</v>
      </c>
      <c r="F352" s="58" t="s">
        <v>198</v>
      </c>
      <c r="G352" s="59"/>
      <c r="H352" s="71" t="s">
        <v>39</v>
      </c>
      <c r="I352" s="102">
        <f>2*200000*10/2</f>
        <v>2000000</v>
      </c>
      <c r="J352" s="102">
        <f>2*200000</f>
        <v>400000</v>
      </c>
      <c r="K352" s="102">
        <f t="shared" si="25"/>
        <v>1600000</v>
      </c>
      <c r="L352" s="34"/>
    </row>
    <row r="353" spans="1:12" s="12" customFormat="1" ht="30">
      <c r="A353" s="71" t="s">
        <v>40</v>
      </c>
      <c r="B353" s="2" t="s">
        <v>41</v>
      </c>
      <c r="C353" s="49" t="s">
        <v>807</v>
      </c>
      <c r="D353" s="59">
        <v>2</v>
      </c>
      <c r="E353" s="58" t="s">
        <v>44</v>
      </c>
      <c r="F353" s="58" t="s">
        <v>652</v>
      </c>
      <c r="G353" s="59" t="s">
        <v>5</v>
      </c>
      <c r="H353" s="59" t="s">
        <v>42</v>
      </c>
      <c r="I353" s="98">
        <f>(2*240000*10)/6</f>
        <v>800000</v>
      </c>
      <c r="J353" s="98">
        <f>2*240000</f>
        <v>480000</v>
      </c>
      <c r="K353" s="98">
        <f t="shared" si="25"/>
        <v>320000</v>
      </c>
      <c r="L353" s="34"/>
    </row>
    <row r="354" spans="1:12" s="12" customFormat="1" ht="30">
      <c r="A354" s="71" t="s">
        <v>40</v>
      </c>
      <c r="B354" s="2" t="s">
        <v>41</v>
      </c>
      <c r="C354" s="49" t="s">
        <v>807</v>
      </c>
      <c r="D354" s="59">
        <v>2</v>
      </c>
      <c r="E354" s="58" t="s">
        <v>45</v>
      </c>
      <c r="F354" s="58" t="s">
        <v>153</v>
      </c>
      <c r="G354" s="59" t="s">
        <v>22</v>
      </c>
      <c r="H354" s="59" t="s">
        <v>46</v>
      </c>
      <c r="I354" s="98">
        <f>(2*240000*10)/6</f>
        <v>800000</v>
      </c>
      <c r="J354" s="98">
        <f>2*240000</f>
        <v>480000</v>
      </c>
      <c r="K354" s="98">
        <f t="shared" si="25"/>
        <v>320000</v>
      </c>
      <c r="L354" s="34"/>
    </row>
    <row r="355" spans="1:12" s="99" customFormat="1" ht="30">
      <c r="A355" s="71" t="s">
        <v>40</v>
      </c>
      <c r="B355" s="2" t="s">
        <v>48</v>
      </c>
      <c r="C355" s="49" t="s">
        <v>808</v>
      </c>
      <c r="D355" s="59">
        <v>3</v>
      </c>
      <c r="E355" s="58" t="s">
        <v>49</v>
      </c>
      <c r="F355" s="58" t="s">
        <v>499</v>
      </c>
      <c r="G355" s="97" t="s">
        <v>5</v>
      </c>
      <c r="H355" s="97" t="s">
        <v>50</v>
      </c>
      <c r="I355" s="98">
        <f>(3*240000*10)/5</f>
        <v>1440000</v>
      </c>
      <c r="J355" s="98">
        <f>3*240000</f>
        <v>720000</v>
      </c>
      <c r="K355" s="98">
        <f t="shared" si="25"/>
        <v>720000</v>
      </c>
      <c r="L355" s="34"/>
    </row>
    <row r="356" spans="1:12" s="12" customFormat="1" ht="30">
      <c r="A356" s="71" t="s">
        <v>40</v>
      </c>
      <c r="B356" s="2" t="s">
        <v>48</v>
      </c>
      <c r="C356" s="49" t="s">
        <v>808</v>
      </c>
      <c r="D356" s="59">
        <v>3</v>
      </c>
      <c r="E356" s="58" t="s">
        <v>51</v>
      </c>
      <c r="F356" s="58" t="s">
        <v>467</v>
      </c>
      <c r="G356" s="59" t="s">
        <v>5</v>
      </c>
      <c r="H356" s="59" t="s">
        <v>52</v>
      </c>
      <c r="I356" s="98">
        <f>(3*240000*10*1.5)/5</f>
        <v>2160000</v>
      </c>
      <c r="J356" s="98">
        <f>3*240000*1.5</f>
        <v>1080000</v>
      </c>
      <c r="K356" s="98">
        <f t="shared" si="25"/>
        <v>1080000</v>
      </c>
      <c r="L356" s="34"/>
    </row>
    <row r="357" spans="1:12" s="12" customFormat="1" ht="30">
      <c r="A357" s="71" t="s">
        <v>40</v>
      </c>
      <c r="B357" s="2" t="s">
        <v>48</v>
      </c>
      <c r="C357" s="49" t="s">
        <v>808</v>
      </c>
      <c r="D357" s="59">
        <v>3</v>
      </c>
      <c r="E357" s="59" t="s">
        <v>29</v>
      </c>
      <c r="F357" s="58" t="s">
        <v>373</v>
      </c>
      <c r="G357" s="59" t="s">
        <v>47</v>
      </c>
      <c r="H357" s="59" t="s">
        <v>53</v>
      </c>
      <c r="I357" s="98">
        <f>3*190000*10/5</f>
        <v>1140000</v>
      </c>
      <c r="J357" s="98">
        <f>3*190000</f>
        <v>570000</v>
      </c>
      <c r="K357" s="98">
        <f t="shared" si="25"/>
        <v>570000</v>
      </c>
      <c r="L357" s="34"/>
    </row>
    <row r="358" spans="1:12" s="12" customFormat="1" ht="30">
      <c r="A358" s="71" t="s">
        <v>40</v>
      </c>
      <c r="B358" s="2" t="s">
        <v>48</v>
      </c>
      <c r="C358" s="49" t="s">
        <v>808</v>
      </c>
      <c r="D358" s="59">
        <v>3</v>
      </c>
      <c r="E358" s="59" t="s">
        <v>35</v>
      </c>
      <c r="F358" s="58" t="s">
        <v>514</v>
      </c>
      <c r="G358" s="59" t="s">
        <v>47</v>
      </c>
      <c r="H358" s="59" t="s">
        <v>53</v>
      </c>
      <c r="I358" s="98">
        <f>3*190000*10/5</f>
        <v>1140000</v>
      </c>
      <c r="J358" s="98">
        <f>3*190000</f>
        <v>570000</v>
      </c>
      <c r="K358" s="98">
        <f t="shared" si="25"/>
        <v>570000</v>
      </c>
      <c r="L358" s="34"/>
    </row>
    <row r="359" spans="1:12" s="103" customFormat="1" ht="30">
      <c r="A359" s="71" t="s">
        <v>40</v>
      </c>
      <c r="B359" s="2" t="s">
        <v>54</v>
      </c>
      <c r="C359" s="49" t="s">
        <v>55</v>
      </c>
      <c r="D359" s="59">
        <v>2</v>
      </c>
      <c r="E359" s="57" t="s">
        <v>57</v>
      </c>
      <c r="F359" s="58" t="s">
        <v>325</v>
      </c>
      <c r="G359" s="5" t="s">
        <v>22</v>
      </c>
      <c r="H359" s="5" t="s">
        <v>56</v>
      </c>
      <c r="I359" s="60">
        <f>4800000/2</f>
        <v>2400000</v>
      </c>
      <c r="J359" s="60">
        <f>2*240000</f>
        <v>480000</v>
      </c>
      <c r="K359" s="60">
        <f t="shared" si="25"/>
        <v>1920000</v>
      </c>
      <c r="L359" s="34"/>
    </row>
    <row r="360" spans="1:12" s="99" customFormat="1" ht="30">
      <c r="A360" s="71" t="s">
        <v>40</v>
      </c>
      <c r="B360" s="2" t="s">
        <v>58</v>
      </c>
      <c r="C360" s="49" t="s">
        <v>809</v>
      </c>
      <c r="D360" s="59">
        <v>2</v>
      </c>
      <c r="E360" s="58" t="s">
        <v>59</v>
      </c>
      <c r="F360" s="58" t="s">
        <v>655</v>
      </c>
      <c r="G360" s="97" t="s">
        <v>22</v>
      </c>
      <c r="H360" s="97" t="s">
        <v>60</v>
      </c>
      <c r="I360" s="98">
        <f>2*240000*10/8</f>
        <v>600000</v>
      </c>
      <c r="J360" s="98">
        <f>2*240000</f>
        <v>480000</v>
      </c>
      <c r="K360" s="98">
        <f t="shared" si="25"/>
        <v>120000</v>
      </c>
      <c r="L360" s="34"/>
    </row>
    <row r="361" spans="1:12" s="99" customFormat="1" ht="30">
      <c r="A361" s="71" t="s">
        <v>40</v>
      </c>
      <c r="B361" s="2" t="s">
        <v>58</v>
      </c>
      <c r="C361" s="49" t="s">
        <v>809</v>
      </c>
      <c r="D361" s="59">
        <v>2</v>
      </c>
      <c r="E361" s="58" t="s">
        <v>61</v>
      </c>
      <c r="F361" s="58" t="s">
        <v>656</v>
      </c>
      <c r="G361" s="97" t="s">
        <v>5</v>
      </c>
      <c r="H361" s="97" t="s">
        <v>60</v>
      </c>
      <c r="I361" s="98">
        <v>900000</v>
      </c>
      <c r="J361" s="98">
        <v>720000</v>
      </c>
      <c r="K361" s="98">
        <f t="shared" si="25"/>
        <v>180000</v>
      </c>
      <c r="L361" s="34"/>
    </row>
    <row r="362" spans="1:12" s="12" customFormat="1" ht="30">
      <c r="A362" s="71" t="s">
        <v>40</v>
      </c>
      <c r="B362" s="2" t="s">
        <v>58</v>
      </c>
      <c r="C362" s="49" t="s">
        <v>809</v>
      </c>
      <c r="D362" s="59">
        <v>2</v>
      </c>
      <c r="E362" s="58" t="s">
        <v>62</v>
      </c>
      <c r="F362" s="58" t="s">
        <v>659</v>
      </c>
      <c r="G362" s="59" t="s">
        <v>8</v>
      </c>
      <c r="H362" s="59" t="s">
        <v>60</v>
      </c>
      <c r="I362" s="98">
        <v>900000</v>
      </c>
      <c r="J362" s="98">
        <v>720000</v>
      </c>
      <c r="K362" s="98">
        <f t="shared" si="25"/>
        <v>180000</v>
      </c>
      <c r="L362" s="34"/>
    </row>
    <row r="363" spans="1:12" s="12" customFormat="1" ht="30">
      <c r="A363" s="71" t="s">
        <v>40</v>
      </c>
      <c r="B363" s="2" t="s">
        <v>58</v>
      </c>
      <c r="C363" s="49" t="s">
        <v>809</v>
      </c>
      <c r="D363" s="59">
        <v>2</v>
      </c>
      <c r="E363" s="58" t="s">
        <v>64</v>
      </c>
      <c r="F363" s="58" t="s">
        <v>626</v>
      </c>
      <c r="G363" s="59" t="s">
        <v>8</v>
      </c>
      <c r="H363" s="59" t="s">
        <v>65</v>
      </c>
      <c r="I363" s="98">
        <v>900000</v>
      </c>
      <c r="J363" s="98">
        <v>720000</v>
      </c>
      <c r="K363" s="98">
        <f t="shared" si="25"/>
        <v>180000</v>
      </c>
      <c r="L363" s="34"/>
    </row>
    <row r="364" spans="1:12" s="12" customFormat="1" ht="30">
      <c r="A364" s="71" t="s">
        <v>40</v>
      </c>
      <c r="B364" s="2" t="s">
        <v>58</v>
      </c>
      <c r="C364" s="49" t="s">
        <v>809</v>
      </c>
      <c r="D364" s="59">
        <v>2</v>
      </c>
      <c r="E364" s="58" t="s">
        <v>66</v>
      </c>
      <c r="F364" s="58" t="s">
        <v>340</v>
      </c>
      <c r="G364" s="59" t="s">
        <v>8</v>
      </c>
      <c r="H364" s="59" t="s">
        <v>67</v>
      </c>
      <c r="I364" s="98">
        <v>900000</v>
      </c>
      <c r="J364" s="98">
        <v>720000</v>
      </c>
      <c r="K364" s="98">
        <f t="shared" si="25"/>
        <v>180000</v>
      </c>
      <c r="L364" s="34"/>
    </row>
    <row r="365" spans="1:12" s="12" customFormat="1" ht="30">
      <c r="A365" s="71" t="s">
        <v>40</v>
      </c>
      <c r="B365" s="2" t="s">
        <v>58</v>
      </c>
      <c r="C365" s="49" t="s">
        <v>809</v>
      </c>
      <c r="D365" s="59">
        <v>2</v>
      </c>
      <c r="E365" s="58" t="s">
        <v>68</v>
      </c>
      <c r="F365" s="58" t="s">
        <v>550</v>
      </c>
      <c r="G365" s="59" t="s">
        <v>8</v>
      </c>
      <c r="H365" s="59" t="s">
        <v>65</v>
      </c>
      <c r="I365" s="98">
        <v>900000</v>
      </c>
      <c r="J365" s="98">
        <v>720000</v>
      </c>
      <c r="K365" s="98">
        <f t="shared" si="25"/>
        <v>180000</v>
      </c>
      <c r="L365" s="34"/>
    </row>
    <row r="366" spans="1:12" s="99" customFormat="1" ht="30">
      <c r="A366" s="71" t="s">
        <v>40</v>
      </c>
      <c r="B366" s="2" t="s">
        <v>69</v>
      </c>
      <c r="C366" s="49" t="s">
        <v>810</v>
      </c>
      <c r="D366" s="59">
        <v>3</v>
      </c>
      <c r="E366" s="58" t="s">
        <v>70</v>
      </c>
      <c r="F366" s="58" t="s">
        <v>662</v>
      </c>
      <c r="G366" s="97" t="s">
        <v>22</v>
      </c>
      <c r="H366" s="59" t="s">
        <v>71</v>
      </c>
      <c r="I366" s="98">
        <f>3*240000*10/9</f>
        <v>800000</v>
      </c>
      <c r="J366" s="98">
        <f>3*240000</f>
        <v>720000</v>
      </c>
      <c r="K366" s="98">
        <f t="shared" si="25"/>
        <v>80000</v>
      </c>
      <c r="L366" s="34"/>
    </row>
    <row r="367" spans="1:12" s="99" customFormat="1" ht="30">
      <c r="A367" s="71" t="s">
        <v>40</v>
      </c>
      <c r="B367" s="2" t="s">
        <v>69</v>
      </c>
      <c r="C367" s="49" t="s">
        <v>810</v>
      </c>
      <c r="D367" s="59">
        <v>3</v>
      </c>
      <c r="E367" s="58" t="s">
        <v>72</v>
      </c>
      <c r="F367" s="58" t="s">
        <v>665</v>
      </c>
      <c r="G367" s="97" t="s">
        <v>22</v>
      </c>
      <c r="H367" s="97" t="s">
        <v>71</v>
      </c>
      <c r="I367" s="98">
        <f t="shared" ref="I367:I373" si="26">3*240000*10/9</f>
        <v>800000</v>
      </c>
      <c r="J367" s="98">
        <f t="shared" ref="J367:J373" si="27">3*240000</f>
        <v>720000</v>
      </c>
      <c r="K367" s="98">
        <f t="shared" si="25"/>
        <v>80000</v>
      </c>
      <c r="L367" s="34"/>
    </row>
    <row r="368" spans="1:12" s="12" customFormat="1" ht="30">
      <c r="A368" s="71" t="s">
        <v>40</v>
      </c>
      <c r="B368" s="2" t="s">
        <v>69</v>
      </c>
      <c r="C368" s="49" t="s">
        <v>810</v>
      </c>
      <c r="D368" s="59">
        <v>3</v>
      </c>
      <c r="E368" s="58" t="s">
        <v>73</v>
      </c>
      <c r="F368" s="58" t="s">
        <v>666</v>
      </c>
      <c r="G368" s="59" t="s">
        <v>22</v>
      </c>
      <c r="H368" s="59" t="s">
        <v>74</v>
      </c>
      <c r="I368" s="98">
        <f t="shared" si="26"/>
        <v>800000</v>
      </c>
      <c r="J368" s="98">
        <f t="shared" si="27"/>
        <v>720000</v>
      </c>
      <c r="K368" s="98">
        <f t="shared" si="25"/>
        <v>80000</v>
      </c>
      <c r="L368" s="34"/>
    </row>
    <row r="369" spans="1:12" s="12" customFormat="1" ht="30">
      <c r="A369" s="71" t="s">
        <v>40</v>
      </c>
      <c r="B369" s="2" t="s">
        <v>69</v>
      </c>
      <c r="C369" s="49" t="s">
        <v>810</v>
      </c>
      <c r="D369" s="59">
        <v>3</v>
      </c>
      <c r="E369" s="58" t="s">
        <v>75</v>
      </c>
      <c r="F369" s="58" t="s">
        <v>667</v>
      </c>
      <c r="G369" s="59" t="s">
        <v>22</v>
      </c>
      <c r="H369" s="59" t="s">
        <v>74</v>
      </c>
      <c r="I369" s="98">
        <f t="shared" si="26"/>
        <v>800000</v>
      </c>
      <c r="J369" s="98">
        <f t="shared" si="27"/>
        <v>720000</v>
      </c>
      <c r="K369" s="98">
        <f t="shared" si="25"/>
        <v>80000</v>
      </c>
      <c r="L369" s="34"/>
    </row>
    <row r="370" spans="1:12" s="12" customFormat="1" ht="30">
      <c r="A370" s="71" t="s">
        <v>40</v>
      </c>
      <c r="B370" s="2" t="s">
        <v>69</v>
      </c>
      <c r="C370" s="49" t="s">
        <v>810</v>
      </c>
      <c r="D370" s="59">
        <v>3</v>
      </c>
      <c r="E370" s="58" t="s">
        <v>76</v>
      </c>
      <c r="F370" s="58" t="s">
        <v>668</v>
      </c>
      <c r="G370" s="59" t="s">
        <v>22</v>
      </c>
      <c r="H370" s="59" t="s">
        <v>77</v>
      </c>
      <c r="I370" s="98">
        <f t="shared" si="26"/>
        <v>800000</v>
      </c>
      <c r="J370" s="98">
        <f t="shared" si="27"/>
        <v>720000</v>
      </c>
      <c r="K370" s="98">
        <f t="shared" si="25"/>
        <v>80000</v>
      </c>
      <c r="L370" s="34"/>
    </row>
    <row r="371" spans="1:12" s="12" customFormat="1" ht="30">
      <c r="A371" s="71" t="s">
        <v>40</v>
      </c>
      <c r="B371" s="2" t="s">
        <v>69</v>
      </c>
      <c r="C371" s="49" t="s">
        <v>810</v>
      </c>
      <c r="D371" s="59">
        <v>3</v>
      </c>
      <c r="E371" s="58" t="s">
        <v>78</v>
      </c>
      <c r="F371" s="58" t="s">
        <v>671</v>
      </c>
      <c r="G371" s="59" t="s">
        <v>5</v>
      </c>
      <c r="H371" s="59" t="s">
        <v>79</v>
      </c>
      <c r="I371" s="98">
        <f t="shared" si="26"/>
        <v>800000</v>
      </c>
      <c r="J371" s="98">
        <f t="shared" si="27"/>
        <v>720000</v>
      </c>
      <c r="K371" s="98">
        <f t="shared" si="25"/>
        <v>80000</v>
      </c>
      <c r="L371" s="34"/>
    </row>
    <row r="372" spans="1:12" s="12" customFormat="1" ht="30">
      <c r="A372" s="71" t="s">
        <v>40</v>
      </c>
      <c r="B372" s="2" t="s">
        <v>69</v>
      </c>
      <c r="C372" s="49" t="s">
        <v>810</v>
      </c>
      <c r="D372" s="59">
        <v>3</v>
      </c>
      <c r="E372" s="58" t="s">
        <v>80</v>
      </c>
      <c r="F372" s="58" t="s">
        <v>674</v>
      </c>
      <c r="G372" s="59" t="s">
        <v>22</v>
      </c>
      <c r="H372" s="59" t="s">
        <v>81</v>
      </c>
      <c r="I372" s="98">
        <f t="shared" si="26"/>
        <v>800000</v>
      </c>
      <c r="J372" s="98">
        <f t="shared" si="27"/>
        <v>720000</v>
      </c>
      <c r="K372" s="98">
        <f t="shared" si="25"/>
        <v>80000</v>
      </c>
      <c r="L372" s="34"/>
    </row>
    <row r="373" spans="1:12" s="12" customFormat="1" ht="30">
      <c r="A373" s="71" t="s">
        <v>40</v>
      </c>
      <c r="B373" s="2" t="s">
        <v>69</v>
      </c>
      <c r="C373" s="49" t="s">
        <v>810</v>
      </c>
      <c r="D373" s="59">
        <v>3</v>
      </c>
      <c r="E373" s="58" t="s">
        <v>82</v>
      </c>
      <c r="F373" s="58" t="s">
        <v>677</v>
      </c>
      <c r="G373" s="59" t="s">
        <v>22</v>
      </c>
      <c r="H373" s="59" t="s">
        <v>74</v>
      </c>
      <c r="I373" s="98">
        <f t="shared" si="26"/>
        <v>800000</v>
      </c>
      <c r="J373" s="98">
        <f t="shared" si="27"/>
        <v>720000</v>
      </c>
      <c r="K373" s="98">
        <f t="shared" si="25"/>
        <v>80000</v>
      </c>
      <c r="L373" s="34"/>
    </row>
    <row r="374" spans="1:12" s="99" customFormat="1" ht="30">
      <c r="A374" s="71" t="s">
        <v>40</v>
      </c>
      <c r="B374" s="2" t="s">
        <v>83</v>
      </c>
      <c r="C374" s="49" t="s">
        <v>84</v>
      </c>
      <c r="D374" s="59">
        <v>2</v>
      </c>
      <c r="E374" s="58" t="s">
        <v>85</v>
      </c>
      <c r="F374" s="58" t="s">
        <v>678</v>
      </c>
      <c r="G374" s="97" t="s">
        <v>5</v>
      </c>
      <c r="H374" s="97" t="s">
        <v>81</v>
      </c>
      <c r="I374" s="98">
        <f>4800000/6</f>
        <v>800000</v>
      </c>
      <c r="J374" s="98">
        <v>480000</v>
      </c>
      <c r="K374" s="98">
        <f t="shared" si="25"/>
        <v>320000</v>
      </c>
      <c r="L374" s="34"/>
    </row>
    <row r="375" spans="1:12" s="99" customFormat="1" ht="30">
      <c r="A375" s="71" t="s">
        <v>40</v>
      </c>
      <c r="B375" s="2" t="s">
        <v>83</v>
      </c>
      <c r="C375" s="49" t="s">
        <v>84</v>
      </c>
      <c r="D375" s="59">
        <v>2</v>
      </c>
      <c r="E375" s="58" t="s">
        <v>86</v>
      </c>
      <c r="F375" s="58" t="s">
        <v>681</v>
      </c>
      <c r="G375" s="97" t="s">
        <v>5</v>
      </c>
      <c r="H375" s="97" t="s">
        <v>87</v>
      </c>
      <c r="I375" s="98">
        <f>4800000/6</f>
        <v>800000</v>
      </c>
      <c r="J375" s="98">
        <v>480000</v>
      </c>
      <c r="K375" s="98">
        <f t="shared" si="25"/>
        <v>320000</v>
      </c>
      <c r="L375" s="34"/>
    </row>
    <row r="376" spans="1:12" s="12" customFormat="1" ht="30">
      <c r="A376" s="71" t="s">
        <v>40</v>
      </c>
      <c r="B376" s="2" t="s">
        <v>83</v>
      </c>
      <c r="C376" s="49" t="s">
        <v>84</v>
      </c>
      <c r="D376" s="59">
        <v>2</v>
      </c>
      <c r="E376" s="58" t="s">
        <v>88</v>
      </c>
      <c r="F376" s="58" t="s">
        <v>683</v>
      </c>
      <c r="G376" s="59" t="s">
        <v>5</v>
      </c>
      <c r="H376" s="59" t="s">
        <v>87</v>
      </c>
      <c r="I376" s="98">
        <f>4800000/6</f>
        <v>800000</v>
      </c>
      <c r="J376" s="98">
        <v>480000</v>
      </c>
      <c r="K376" s="98">
        <f t="shared" si="25"/>
        <v>320000</v>
      </c>
      <c r="L376" s="34"/>
    </row>
    <row r="377" spans="1:12" s="12" customFormat="1" ht="30">
      <c r="A377" s="71" t="s">
        <v>40</v>
      </c>
      <c r="B377" s="2" t="s">
        <v>83</v>
      </c>
      <c r="C377" s="49" t="s">
        <v>84</v>
      </c>
      <c r="D377" s="59">
        <v>2</v>
      </c>
      <c r="E377" s="58" t="s">
        <v>89</v>
      </c>
      <c r="F377" s="58" t="s">
        <v>684</v>
      </c>
      <c r="G377" s="59" t="s">
        <v>5</v>
      </c>
      <c r="H377" s="59" t="s">
        <v>90</v>
      </c>
      <c r="I377" s="98">
        <f>4800000/6</f>
        <v>800000</v>
      </c>
      <c r="J377" s="98">
        <v>480000</v>
      </c>
      <c r="K377" s="98">
        <f t="shared" si="25"/>
        <v>320000</v>
      </c>
      <c r="L377" s="34"/>
    </row>
    <row r="378" spans="1:12" s="12" customFormat="1" ht="30">
      <c r="A378" s="71" t="s">
        <v>40</v>
      </c>
      <c r="B378" s="2" t="s">
        <v>83</v>
      </c>
      <c r="C378" s="49" t="s">
        <v>84</v>
      </c>
      <c r="D378" s="59">
        <v>2</v>
      </c>
      <c r="E378" s="58" t="s">
        <v>91</v>
      </c>
      <c r="F378" s="58" t="s">
        <v>687</v>
      </c>
      <c r="G378" s="59" t="s">
        <v>22</v>
      </c>
      <c r="H378" s="59" t="s">
        <v>81</v>
      </c>
      <c r="I378" s="98">
        <f>4800000/6</f>
        <v>800000</v>
      </c>
      <c r="J378" s="98">
        <v>480000</v>
      </c>
      <c r="K378" s="98">
        <f t="shared" si="25"/>
        <v>320000</v>
      </c>
      <c r="L378" s="34"/>
    </row>
    <row r="379" spans="1:12" s="12" customFormat="1" ht="30">
      <c r="A379" s="71" t="s">
        <v>40</v>
      </c>
      <c r="B379" s="2" t="s">
        <v>83</v>
      </c>
      <c r="C379" s="49" t="s">
        <v>84</v>
      </c>
      <c r="D379" s="59">
        <v>2</v>
      </c>
      <c r="E379" s="58" t="s">
        <v>92</v>
      </c>
      <c r="F379" s="58" t="s">
        <v>690</v>
      </c>
      <c r="G379" s="59" t="s">
        <v>93</v>
      </c>
      <c r="H379" s="71" t="s">
        <v>875</v>
      </c>
      <c r="I379" s="98">
        <f>4800000*1.5/6</f>
        <v>1200000</v>
      </c>
      <c r="J379" s="98">
        <f>480000*1.5</f>
        <v>720000</v>
      </c>
      <c r="K379" s="98">
        <f t="shared" si="25"/>
        <v>480000</v>
      </c>
      <c r="L379" s="34"/>
    </row>
    <row r="380" spans="1:12" ht="30">
      <c r="A380" s="71" t="s">
        <v>40</v>
      </c>
      <c r="B380" s="59"/>
      <c r="C380" s="101" t="s">
        <v>94</v>
      </c>
      <c r="D380" s="59">
        <v>3</v>
      </c>
      <c r="E380" s="59" t="s">
        <v>51</v>
      </c>
      <c r="F380" s="58" t="s">
        <v>467</v>
      </c>
      <c r="G380" s="59" t="s">
        <v>93</v>
      </c>
      <c r="H380" s="59" t="s">
        <v>52</v>
      </c>
      <c r="I380" s="102">
        <f>3*240000*1.5*10/3</f>
        <v>3600000</v>
      </c>
      <c r="J380" s="102">
        <f>3*1.5*240000</f>
        <v>1080000</v>
      </c>
      <c r="K380" s="102">
        <f t="shared" si="25"/>
        <v>2520000</v>
      </c>
      <c r="L380" s="34"/>
    </row>
    <row r="381" spans="1:12" s="70" customFormat="1" ht="30">
      <c r="A381" s="59" t="s">
        <v>95</v>
      </c>
      <c r="B381" s="2"/>
      <c r="C381" s="49" t="s">
        <v>96</v>
      </c>
      <c r="D381" s="51">
        <v>2</v>
      </c>
      <c r="E381" s="1" t="s">
        <v>7</v>
      </c>
      <c r="F381" s="58" t="s">
        <v>97</v>
      </c>
      <c r="G381" s="59" t="s">
        <v>98</v>
      </c>
      <c r="H381" s="51"/>
      <c r="I381" s="102">
        <f>(2*200000*10)/6</f>
        <v>666666.66666666663</v>
      </c>
      <c r="J381" s="102">
        <f>2*200000</f>
        <v>400000</v>
      </c>
      <c r="K381" s="102">
        <f t="shared" si="25"/>
        <v>266666.66666666663</v>
      </c>
      <c r="L381" s="34"/>
    </row>
    <row r="382" spans="1:12" s="70" customFormat="1" ht="30">
      <c r="A382" s="59" t="s">
        <v>95</v>
      </c>
      <c r="B382" s="2"/>
      <c r="C382" s="49" t="s">
        <v>99</v>
      </c>
      <c r="D382" s="51">
        <v>2</v>
      </c>
      <c r="E382" s="1" t="s">
        <v>100</v>
      </c>
      <c r="F382" s="58" t="s">
        <v>101</v>
      </c>
      <c r="G382" s="59" t="s">
        <v>102</v>
      </c>
      <c r="H382" s="104"/>
      <c r="I382" s="102">
        <f>(2*200000*10)/9</f>
        <v>444444.44444444444</v>
      </c>
      <c r="J382" s="102">
        <f>2*200000</f>
        <v>400000</v>
      </c>
      <c r="K382" s="102">
        <f t="shared" si="25"/>
        <v>44444.444444444438</v>
      </c>
      <c r="L382" s="34"/>
    </row>
    <row r="383" spans="1:12" s="70" customFormat="1" ht="30">
      <c r="A383" s="59" t="s">
        <v>95</v>
      </c>
      <c r="B383" s="2"/>
      <c r="C383" s="49" t="s">
        <v>99</v>
      </c>
      <c r="D383" s="51">
        <v>2</v>
      </c>
      <c r="E383" s="1" t="s">
        <v>103</v>
      </c>
      <c r="F383" s="58" t="s">
        <v>104</v>
      </c>
      <c r="G383" s="59" t="s">
        <v>105</v>
      </c>
      <c r="H383" s="104"/>
      <c r="I383" s="102">
        <f>(2*240000*10)/9</f>
        <v>533333.33333333337</v>
      </c>
      <c r="J383" s="102">
        <f>2*240000</f>
        <v>480000</v>
      </c>
      <c r="K383" s="102">
        <f t="shared" si="25"/>
        <v>53333.333333333372</v>
      </c>
      <c r="L383" s="34"/>
    </row>
    <row r="384" spans="1:12" s="70" customFormat="1" ht="30">
      <c r="A384" s="59" t="s">
        <v>95</v>
      </c>
      <c r="B384" s="2"/>
      <c r="C384" s="49" t="s">
        <v>99</v>
      </c>
      <c r="D384" s="51">
        <v>2</v>
      </c>
      <c r="E384" s="1" t="s">
        <v>106</v>
      </c>
      <c r="F384" s="58" t="s">
        <v>107</v>
      </c>
      <c r="G384" s="59" t="s">
        <v>108</v>
      </c>
      <c r="H384" s="104"/>
      <c r="I384" s="102">
        <f>(2*200000*10)/9</f>
        <v>444444.44444444444</v>
      </c>
      <c r="J384" s="102">
        <f>2*200000</f>
        <v>400000</v>
      </c>
      <c r="K384" s="102">
        <f t="shared" si="25"/>
        <v>44444.444444444438</v>
      </c>
      <c r="L384" s="34"/>
    </row>
    <row r="385" spans="1:12" s="70" customFormat="1" ht="30">
      <c r="A385" s="59" t="s">
        <v>95</v>
      </c>
      <c r="B385" s="2"/>
      <c r="C385" s="49" t="s">
        <v>99</v>
      </c>
      <c r="D385" s="51">
        <v>2</v>
      </c>
      <c r="E385" s="1" t="s">
        <v>109</v>
      </c>
      <c r="F385" s="58" t="s">
        <v>110</v>
      </c>
      <c r="G385" s="59" t="s">
        <v>108</v>
      </c>
      <c r="H385" s="104"/>
      <c r="I385" s="102">
        <f>(2*200000*10)/9</f>
        <v>444444.44444444444</v>
      </c>
      <c r="J385" s="102">
        <f>2*200000</f>
        <v>400000</v>
      </c>
      <c r="K385" s="102">
        <f t="shared" si="25"/>
        <v>44444.444444444438</v>
      </c>
      <c r="L385" s="34"/>
    </row>
    <row r="386" spans="1:12" s="70" customFormat="1" ht="30">
      <c r="A386" s="59" t="s">
        <v>111</v>
      </c>
      <c r="B386" s="51" t="s">
        <v>112</v>
      </c>
      <c r="C386" s="56" t="s">
        <v>113</v>
      </c>
      <c r="D386" s="51">
        <v>2</v>
      </c>
      <c r="E386" s="94" t="s">
        <v>114</v>
      </c>
      <c r="F386" s="58" t="s">
        <v>115</v>
      </c>
      <c r="G386" s="59" t="s">
        <v>116</v>
      </c>
      <c r="H386" s="51" t="s">
        <v>117</v>
      </c>
      <c r="I386" s="105">
        <f>D386*2400000</f>
        <v>4800000</v>
      </c>
      <c r="J386" s="105">
        <v>480000</v>
      </c>
      <c r="K386" s="105">
        <f t="shared" si="25"/>
        <v>4320000</v>
      </c>
      <c r="L386" s="34"/>
    </row>
    <row r="387" spans="1:12" s="107" customFormat="1" ht="30">
      <c r="A387" s="59" t="s">
        <v>118</v>
      </c>
      <c r="B387" s="51"/>
      <c r="C387" s="49" t="s">
        <v>119</v>
      </c>
      <c r="D387" s="51">
        <v>3</v>
      </c>
      <c r="E387" s="1" t="s">
        <v>120</v>
      </c>
      <c r="F387" s="58" t="s">
        <v>121</v>
      </c>
      <c r="G387" s="59" t="s">
        <v>122</v>
      </c>
      <c r="H387" s="51"/>
      <c r="I387" s="106">
        <f>(3*200000*10)/5</f>
        <v>1200000</v>
      </c>
      <c r="J387" s="106">
        <v>600000</v>
      </c>
      <c r="K387" s="106">
        <f t="shared" si="25"/>
        <v>600000</v>
      </c>
      <c r="L387" s="34"/>
    </row>
    <row r="388" spans="1:12" s="107" customFormat="1" ht="30">
      <c r="A388" s="59" t="s">
        <v>118</v>
      </c>
      <c r="B388" s="51"/>
      <c r="C388" s="49" t="s">
        <v>123</v>
      </c>
      <c r="D388" s="51">
        <v>2</v>
      </c>
      <c r="E388" s="1" t="s">
        <v>120</v>
      </c>
      <c r="F388" s="58" t="s">
        <v>121</v>
      </c>
      <c r="G388" s="59" t="s">
        <v>122</v>
      </c>
      <c r="H388" s="51"/>
      <c r="I388" s="106">
        <f>(2*200000*10)/4</f>
        <v>1000000</v>
      </c>
      <c r="J388" s="106">
        <v>400000</v>
      </c>
      <c r="K388" s="106">
        <f t="shared" si="25"/>
        <v>600000</v>
      </c>
      <c r="L388" s="34"/>
    </row>
    <row r="389" spans="1:12" s="107" customFormat="1" ht="30">
      <c r="A389" s="59" t="s">
        <v>118</v>
      </c>
      <c r="B389" s="51" t="s">
        <v>124</v>
      </c>
      <c r="C389" s="49" t="s">
        <v>125</v>
      </c>
      <c r="D389" s="51">
        <v>2</v>
      </c>
      <c r="E389" s="1" t="s">
        <v>126</v>
      </c>
      <c r="F389" s="58" t="s">
        <v>127</v>
      </c>
      <c r="G389" s="59" t="s">
        <v>98</v>
      </c>
      <c r="H389" s="51" t="s">
        <v>128</v>
      </c>
      <c r="I389" s="106">
        <v>1334000</v>
      </c>
      <c r="J389" s="106">
        <v>400000</v>
      </c>
      <c r="K389" s="106">
        <f t="shared" si="25"/>
        <v>934000</v>
      </c>
      <c r="L389" s="34"/>
    </row>
    <row r="390" spans="1:12" s="107" customFormat="1" ht="15.75">
      <c r="A390" s="108" t="s">
        <v>118</v>
      </c>
      <c r="B390" s="104"/>
      <c r="C390" s="109" t="s">
        <v>129</v>
      </c>
      <c r="D390" s="104">
        <v>2</v>
      </c>
      <c r="E390" s="1" t="s">
        <v>17</v>
      </c>
      <c r="F390" s="58" t="s">
        <v>130</v>
      </c>
      <c r="G390" s="59" t="s">
        <v>131</v>
      </c>
      <c r="H390" s="104"/>
      <c r="I390" s="106">
        <f>4000000/5</f>
        <v>800000</v>
      </c>
      <c r="J390" s="106">
        <v>400000</v>
      </c>
      <c r="K390" s="106">
        <f t="shared" si="25"/>
        <v>400000</v>
      </c>
      <c r="L390" s="34"/>
    </row>
    <row r="391" spans="1:12" s="107" customFormat="1" ht="15.75">
      <c r="A391" s="108"/>
      <c r="B391" s="104"/>
      <c r="C391" s="109"/>
      <c r="D391" s="104"/>
      <c r="E391" s="1" t="s">
        <v>132</v>
      </c>
      <c r="F391" s="58" t="s">
        <v>133</v>
      </c>
      <c r="G391" s="59" t="s">
        <v>134</v>
      </c>
      <c r="H391" s="104"/>
      <c r="I391" s="106">
        <f>4000000/5</f>
        <v>800000</v>
      </c>
      <c r="J391" s="106">
        <v>400000</v>
      </c>
      <c r="K391" s="106">
        <f t="shared" si="25"/>
        <v>400000</v>
      </c>
      <c r="L391" s="34"/>
    </row>
    <row r="392" spans="1:12" s="107" customFormat="1" ht="15.75">
      <c r="A392" s="59" t="s">
        <v>118</v>
      </c>
      <c r="B392" s="2" t="s">
        <v>135</v>
      </c>
      <c r="C392" s="49" t="s">
        <v>136</v>
      </c>
      <c r="D392" s="51">
        <v>3</v>
      </c>
      <c r="E392" s="1" t="s">
        <v>137</v>
      </c>
      <c r="F392" s="58" t="s">
        <v>138</v>
      </c>
      <c r="G392" s="59" t="s">
        <v>139</v>
      </c>
      <c r="H392" s="109" t="s">
        <v>140</v>
      </c>
      <c r="I392" s="106">
        <f>6000000/6</f>
        <v>1000000</v>
      </c>
      <c r="J392" s="106">
        <v>600000</v>
      </c>
      <c r="K392" s="106">
        <f t="shared" si="25"/>
        <v>400000</v>
      </c>
      <c r="L392" s="34"/>
    </row>
    <row r="393" spans="1:12" s="107" customFormat="1" ht="30">
      <c r="A393" s="59" t="s">
        <v>118</v>
      </c>
      <c r="B393" s="2" t="s">
        <v>135</v>
      </c>
      <c r="C393" s="49" t="s">
        <v>136</v>
      </c>
      <c r="D393" s="51">
        <v>3</v>
      </c>
      <c r="E393" s="1" t="s">
        <v>700</v>
      </c>
      <c r="F393" s="58" t="s">
        <v>141</v>
      </c>
      <c r="G393" s="59" t="s">
        <v>142</v>
      </c>
      <c r="H393" s="104"/>
      <c r="I393" s="106">
        <f>6000000/6</f>
        <v>1000000</v>
      </c>
      <c r="J393" s="106">
        <v>600000</v>
      </c>
      <c r="K393" s="106">
        <f t="shared" si="25"/>
        <v>400000</v>
      </c>
      <c r="L393" s="34"/>
    </row>
    <row r="394" spans="1:12" s="107" customFormat="1" ht="30">
      <c r="A394" s="59" t="s">
        <v>118</v>
      </c>
      <c r="B394" s="51" t="s">
        <v>143</v>
      </c>
      <c r="C394" s="100" t="s">
        <v>144</v>
      </c>
      <c r="D394" s="51">
        <v>2</v>
      </c>
      <c r="E394" s="1" t="s">
        <v>145</v>
      </c>
      <c r="F394" s="58" t="s">
        <v>146</v>
      </c>
      <c r="G394" s="59" t="s">
        <v>147</v>
      </c>
      <c r="H394" s="51" t="s">
        <v>117</v>
      </c>
      <c r="I394" s="106">
        <f>2*2400000</f>
        <v>4800000</v>
      </c>
      <c r="J394" s="106">
        <f>240000*2</f>
        <v>480000</v>
      </c>
      <c r="K394" s="106">
        <f t="shared" si="25"/>
        <v>4320000</v>
      </c>
      <c r="L394" s="34"/>
    </row>
    <row r="395" spans="1:12" s="107" customFormat="1" ht="30">
      <c r="A395" s="59" t="s">
        <v>118</v>
      </c>
      <c r="B395" s="51"/>
      <c r="C395" s="49" t="s">
        <v>148</v>
      </c>
      <c r="D395" s="51">
        <v>2</v>
      </c>
      <c r="E395" s="1" t="s">
        <v>149</v>
      </c>
      <c r="F395" s="58" t="s">
        <v>150</v>
      </c>
      <c r="G395" s="59" t="s">
        <v>151</v>
      </c>
      <c r="H395" s="51"/>
      <c r="I395" s="106">
        <f>(2*240000*10)/3</f>
        <v>1600000</v>
      </c>
      <c r="J395" s="106">
        <f>2*240000</f>
        <v>480000</v>
      </c>
      <c r="K395" s="106">
        <f t="shared" si="25"/>
        <v>1120000</v>
      </c>
      <c r="L395" s="34"/>
    </row>
    <row r="396" spans="1:12" s="107" customFormat="1" ht="30">
      <c r="A396" s="51" t="s">
        <v>118</v>
      </c>
      <c r="B396" s="104"/>
      <c r="C396" s="49" t="s">
        <v>152</v>
      </c>
      <c r="D396" s="51">
        <v>3</v>
      </c>
      <c r="E396" s="1" t="s">
        <v>45</v>
      </c>
      <c r="F396" s="58" t="s">
        <v>153</v>
      </c>
      <c r="G396" s="59" t="s">
        <v>46</v>
      </c>
      <c r="H396" s="104"/>
      <c r="I396" s="106">
        <f>(3*240000*10)/5</f>
        <v>1440000</v>
      </c>
      <c r="J396" s="106">
        <f>3*240000</f>
        <v>720000</v>
      </c>
      <c r="K396" s="106">
        <f t="shared" si="25"/>
        <v>720000</v>
      </c>
      <c r="L396" s="34"/>
    </row>
    <row r="397" spans="1:12" s="107" customFormat="1" ht="30">
      <c r="A397" s="51" t="s">
        <v>118</v>
      </c>
      <c r="B397" s="104"/>
      <c r="C397" s="49" t="s">
        <v>152</v>
      </c>
      <c r="D397" s="51">
        <v>3</v>
      </c>
      <c r="E397" s="1" t="s">
        <v>154</v>
      </c>
      <c r="F397" s="58" t="s">
        <v>155</v>
      </c>
      <c r="G397" s="59" t="s">
        <v>156</v>
      </c>
      <c r="H397" s="104"/>
      <c r="I397" s="106">
        <f>(3*240000*10)/5</f>
        <v>1440000</v>
      </c>
      <c r="J397" s="106">
        <f>3*240000</f>
        <v>720000</v>
      </c>
      <c r="K397" s="106">
        <f t="shared" si="25"/>
        <v>720000</v>
      </c>
      <c r="L397" s="34"/>
    </row>
    <row r="398" spans="1:12" s="107" customFormat="1" ht="30">
      <c r="A398" s="51" t="s">
        <v>118</v>
      </c>
      <c r="B398" s="104"/>
      <c r="C398" s="49" t="s">
        <v>152</v>
      </c>
      <c r="D398" s="51">
        <v>3</v>
      </c>
      <c r="E398" s="1" t="s">
        <v>157</v>
      </c>
      <c r="F398" s="58" t="s">
        <v>158</v>
      </c>
      <c r="G398" s="59" t="s">
        <v>46</v>
      </c>
      <c r="H398" s="104"/>
      <c r="I398" s="106">
        <f>(3*240000*10)/5</f>
        <v>1440000</v>
      </c>
      <c r="J398" s="106">
        <f>3*240000</f>
        <v>720000</v>
      </c>
      <c r="K398" s="106">
        <f t="shared" si="25"/>
        <v>720000</v>
      </c>
      <c r="L398" s="34"/>
    </row>
    <row r="399" spans="1:12" s="107" customFormat="1" ht="15.75">
      <c r="A399" s="104" t="s">
        <v>118</v>
      </c>
      <c r="B399" s="104" t="s">
        <v>159</v>
      </c>
      <c r="C399" s="109" t="s">
        <v>160</v>
      </c>
      <c r="D399" s="104">
        <v>3</v>
      </c>
      <c r="E399" s="1" t="s">
        <v>161</v>
      </c>
      <c r="F399" s="58" t="s">
        <v>162</v>
      </c>
      <c r="G399" s="59" t="s">
        <v>163</v>
      </c>
      <c r="H399" s="109" t="s">
        <v>164</v>
      </c>
      <c r="I399" s="106">
        <f>7200000/8</f>
        <v>900000</v>
      </c>
      <c r="J399" s="106">
        <f>3*240000</f>
        <v>720000</v>
      </c>
      <c r="K399" s="106">
        <f t="shared" si="25"/>
        <v>180000</v>
      </c>
      <c r="L399" s="34"/>
    </row>
    <row r="400" spans="1:12" s="107" customFormat="1" ht="15.75">
      <c r="A400" s="104"/>
      <c r="B400" s="104"/>
      <c r="C400" s="109"/>
      <c r="D400" s="104"/>
      <c r="E400" s="1" t="s">
        <v>165</v>
      </c>
      <c r="F400" s="58" t="s">
        <v>166</v>
      </c>
      <c r="G400" s="59" t="s">
        <v>74</v>
      </c>
      <c r="H400" s="104"/>
      <c r="I400" s="106">
        <f>7200000/8</f>
        <v>900000</v>
      </c>
      <c r="J400" s="106">
        <f>3*240000</f>
        <v>720000</v>
      </c>
      <c r="K400" s="106">
        <f t="shared" si="25"/>
        <v>180000</v>
      </c>
      <c r="L400" s="34"/>
    </row>
    <row r="401" spans="1:12" s="107" customFormat="1" ht="15.75">
      <c r="A401" s="104" t="s">
        <v>118</v>
      </c>
      <c r="B401" s="104" t="s">
        <v>167</v>
      </c>
      <c r="C401" s="109" t="s">
        <v>168</v>
      </c>
      <c r="D401" s="104">
        <v>2</v>
      </c>
      <c r="E401" s="1" t="s">
        <v>169</v>
      </c>
      <c r="F401" s="58" t="s">
        <v>170</v>
      </c>
      <c r="G401" s="59" t="s">
        <v>171</v>
      </c>
      <c r="H401" s="109" t="s">
        <v>172</v>
      </c>
      <c r="I401" s="106">
        <f>(2*240000*10)/6</f>
        <v>800000</v>
      </c>
      <c r="J401" s="106">
        <f>2*240000</f>
        <v>480000</v>
      </c>
      <c r="K401" s="106">
        <f t="shared" si="25"/>
        <v>320000</v>
      </c>
      <c r="L401" s="34"/>
    </row>
    <row r="402" spans="1:12" s="107" customFormat="1" ht="15.75">
      <c r="A402" s="104"/>
      <c r="B402" s="104"/>
      <c r="C402" s="109"/>
      <c r="D402" s="104"/>
      <c r="E402" s="1" t="s">
        <v>173</v>
      </c>
      <c r="F402" s="58" t="s">
        <v>174</v>
      </c>
      <c r="G402" s="59" t="s">
        <v>175</v>
      </c>
      <c r="H402" s="104"/>
      <c r="I402" s="106">
        <f>(2*240000*10)/6</f>
        <v>800000</v>
      </c>
      <c r="J402" s="106">
        <f>2*240000</f>
        <v>480000</v>
      </c>
      <c r="K402" s="106">
        <f t="shared" si="25"/>
        <v>320000</v>
      </c>
      <c r="L402" s="34"/>
    </row>
    <row r="403" spans="1:12" s="70" customFormat="1" ht="15.75">
      <c r="A403" s="59" t="s">
        <v>179</v>
      </c>
      <c r="B403" s="51"/>
      <c r="C403" s="56" t="s">
        <v>180</v>
      </c>
      <c r="D403" s="51">
        <v>3</v>
      </c>
      <c r="E403" s="1" t="s">
        <v>177</v>
      </c>
      <c r="F403" s="58" t="s">
        <v>178</v>
      </c>
      <c r="G403" s="59" t="s">
        <v>176</v>
      </c>
      <c r="H403" s="51" t="s">
        <v>181</v>
      </c>
      <c r="I403" s="102">
        <f>3*190000*10</f>
        <v>5700000</v>
      </c>
      <c r="J403" s="102">
        <f>3*190000</f>
        <v>570000</v>
      </c>
      <c r="K403" s="102">
        <f t="shared" si="25"/>
        <v>5130000</v>
      </c>
      <c r="L403" s="34"/>
    </row>
    <row r="404" spans="1:12" s="107" customFormat="1" ht="15.75">
      <c r="A404" s="108" t="s">
        <v>179</v>
      </c>
      <c r="B404" s="104"/>
      <c r="C404" s="49" t="s">
        <v>811</v>
      </c>
      <c r="D404" s="51">
        <v>2</v>
      </c>
      <c r="E404" s="1" t="s">
        <v>12</v>
      </c>
      <c r="F404" s="58" t="s">
        <v>703</v>
      </c>
      <c r="G404" s="59" t="s">
        <v>13</v>
      </c>
      <c r="H404" s="59" t="s">
        <v>8</v>
      </c>
      <c r="I404" s="102">
        <v>667000</v>
      </c>
      <c r="J404" s="106">
        <f>2*200000</f>
        <v>400000</v>
      </c>
      <c r="K404" s="106">
        <f t="shared" si="25"/>
        <v>267000</v>
      </c>
      <c r="L404" s="34"/>
    </row>
    <row r="405" spans="1:12" s="107" customFormat="1" ht="15.75">
      <c r="A405" s="108"/>
      <c r="B405" s="104"/>
      <c r="C405" s="49" t="s">
        <v>811</v>
      </c>
      <c r="D405" s="51">
        <v>2</v>
      </c>
      <c r="E405" s="1" t="s">
        <v>14</v>
      </c>
      <c r="F405" s="58" t="s">
        <v>704</v>
      </c>
      <c r="G405" s="59" t="s">
        <v>6</v>
      </c>
      <c r="H405" s="59" t="s">
        <v>5</v>
      </c>
      <c r="I405" s="102">
        <v>667000</v>
      </c>
      <c r="J405" s="106">
        <f>2*200000</f>
        <v>400000</v>
      </c>
      <c r="K405" s="106">
        <f t="shared" si="25"/>
        <v>267000</v>
      </c>
      <c r="L405" s="34"/>
    </row>
    <row r="406" spans="1:12" s="114" customFormat="1" ht="30">
      <c r="A406" s="116" t="s">
        <v>812</v>
      </c>
      <c r="B406" s="110" t="s">
        <v>16</v>
      </c>
      <c r="C406" s="111" t="s">
        <v>813</v>
      </c>
      <c r="D406" s="116">
        <v>2</v>
      </c>
      <c r="E406" s="72" t="s">
        <v>814</v>
      </c>
      <c r="F406" s="72" t="s">
        <v>815</v>
      </c>
      <c r="G406" s="112" t="s">
        <v>816</v>
      </c>
      <c r="H406" s="112" t="s">
        <v>15</v>
      </c>
      <c r="I406" s="113">
        <f>2*200000*10/2</f>
        <v>2000000</v>
      </c>
      <c r="J406" s="113">
        <f>2*200000</f>
        <v>400000</v>
      </c>
      <c r="K406" s="113">
        <f t="shared" si="25"/>
        <v>1600000</v>
      </c>
    </row>
    <row r="407" spans="1:12" s="114" customFormat="1" ht="30">
      <c r="A407" s="116" t="s">
        <v>812</v>
      </c>
      <c r="B407" s="110" t="s">
        <v>16</v>
      </c>
      <c r="C407" s="111" t="s">
        <v>813</v>
      </c>
      <c r="D407" s="116">
        <v>2</v>
      </c>
      <c r="E407" s="72" t="s">
        <v>817</v>
      </c>
      <c r="F407" s="72" t="s">
        <v>133</v>
      </c>
      <c r="G407" s="112" t="s">
        <v>816</v>
      </c>
      <c r="H407" s="112" t="s">
        <v>15</v>
      </c>
      <c r="I407" s="113">
        <f>2*200000*10/2</f>
        <v>2000000</v>
      </c>
      <c r="J407" s="113">
        <f>2*200000</f>
        <v>400000</v>
      </c>
      <c r="K407" s="113">
        <f t="shared" si="25"/>
        <v>1600000</v>
      </c>
    </row>
    <row r="408" spans="1:12" s="114" customFormat="1" ht="30">
      <c r="A408" s="116" t="s">
        <v>812</v>
      </c>
      <c r="B408" s="110" t="s">
        <v>818</v>
      </c>
      <c r="C408" s="111" t="s">
        <v>819</v>
      </c>
      <c r="D408" s="116">
        <v>3</v>
      </c>
      <c r="E408" s="72" t="s">
        <v>173</v>
      </c>
      <c r="F408" s="72" t="s">
        <v>174</v>
      </c>
      <c r="G408" s="112" t="s">
        <v>820</v>
      </c>
      <c r="H408" s="112" t="s">
        <v>821</v>
      </c>
      <c r="I408" s="113">
        <f>3*240000*10/5</f>
        <v>1440000</v>
      </c>
      <c r="J408" s="113">
        <f>3*240000</f>
        <v>720000</v>
      </c>
      <c r="K408" s="113">
        <f t="shared" si="25"/>
        <v>720000</v>
      </c>
    </row>
    <row r="409" spans="1:12" s="114" customFormat="1" ht="30">
      <c r="A409" s="116" t="s">
        <v>812</v>
      </c>
      <c r="B409" s="110" t="s">
        <v>818</v>
      </c>
      <c r="C409" s="111" t="s">
        <v>819</v>
      </c>
      <c r="D409" s="116">
        <v>3</v>
      </c>
      <c r="E409" s="72" t="s">
        <v>822</v>
      </c>
      <c r="F409" s="72" t="s">
        <v>823</v>
      </c>
      <c r="G409" s="112" t="s">
        <v>824</v>
      </c>
      <c r="H409" s="112" t="s">
        <v>4</v>
      </c>
      <c r="I409" s="113">
        <f t="shared" ref="I409:I410" si="28">3*240000*10/5</f>
        <v>1440000</v>
      </c>
      <c r="J409" s="113">
        <f t="shared" ref="J409:J410" si="29">3*240000</f>
        <v>720000</v>
      </c>
      <c r="K409" s="113">
        <f t="shared" si="25"/>
        <v>720000</v>
      </c>
    </row>
    <row r="410" spans="1:12" s="114" customFormat="1" ht="30">
      <c r="A410" s="116" t="s">
        <v>812</v>
      </c>
      <c r="B410" s="110" t="s">
        <v>818</v>
      </c>
      <c r="C410" s="111" t="s">
        <v>819</v>
      </c>
      <c r="D410" s="116">
        <v>3</v>
      </c>
      <c r="E410" s="72" t="s">
        <v>825</v>
      </c>
      <c r="F410" s="72" t="s">
        <v>826</v>
      </c>
      <c r="G410" s="112" t="s">
        <v>827</v>
      </c>
      <c r="H410" s="112" t="s">
        <v>821</v>
      </c>
      <c r="I410" s="113">
        <f t="shared" si="28"/>
        <v>1440000</v>
      </c>
      <c r="J410" s="113">
        <f t="shared" si="29"/>
        <v>720000</v>
      </c>
      <c r="K410" s="113">
        <f t="shared" si="25"/>
        <v>720000</v>
      </c>
    </row>
    <row r="411" spans="1:12" s="114" customFormat="1" ht="30">
      <c r="A411" s="116" t="s">
        <v>812</v>
      </c>
      <c r="B411" s="110" t="s">
        <v>818</v>
      </c>
      <c r="C411" s="111" t="s">
        <v>819</v>
      </c>
      <c r="D411" s="116">
        <v>3</v>
      </c>
      <c r="E411" s="72" t="s">
        <v>828</v>
      </c>
      <c r="F411" s="72" t="s">
        <v>829</v>
      </c>
      <c r="G411" s="112" t="s">
        <v>830</v>
      </c>
      <c r="H411" s="112" t="s">
        <v>821</v>
      </c>
      <c r="I411" s="113">
        <f>3*240000*10*1.5/5</f>
        <v>2160000</v>
      </c>
      <c r="J411" s="113">
        <f>3*240000*1.5</f>
        <v>1080000</v>
      </c>
      <c r="K411" s="113">
        <f t="shared" ref="K411:K418" si="30">I411-J411</f>
        <v>1080000</v>
      </c>
    </row>
    <row r="412" spans="1:12" s="114" customFormat="1" ht="30">
      <c r="A412" s="116" t="s">
        <v>812</v>
      </c>
      <c r="B412" s="110" t="s">
        <v>818</v>
      </c>
      <c r="C412" s="111" t="s">
        <v>819</v>
      </c>
      <c r="D412" s="116">
        <v>3</v>
      </c>
      <c r="E412" s="72" t="s">
        <v>831</v>
      </c>
      <c r="F412" s="72" t="s">
        <v>626</v>
      </c>
      <c r="G412" s="112" t="s">
        <v>832</v>
      </c>
      <c r="H412" s="112" t="s">
        <v>821</v>
      </c>
      <c r="I412" s="113">
        <f>3*240000*10*1.5/5</f>
        <v>2160000</v>
      </c>
      <c r="J412" s="113">
        <f>3*240000*1.5</f>
        <v>1080000</v>
      </c>
      <c r="K412" s="113">
        <f t="shared" si="30"/>
        <v>1080000</v>
      </c>
    </row>
    <row r="413" spans="1:12" s="114" customFormat="1" ht="30">
      <c r="A413" s="112" t="s">
        <v>812</v>
      </c>
      <c r="B413" s="110" t="s">
        <v>833</v>
      </c>
      <c r="C413" s="111" t="s">
        <v>834</v>
      </c>
      <c r="D413" s="116">
        <v>3</v>
      </c>
      <c r="E413" s="72" t="s">
        <v>315</v>
      </c>
      <c r="F413" s="72" t="s">
        <v>316</v>
      </c>
      <c r="G413" s="112" t="s">
        <v>835</v>
      </c>
      <c r="H413" s="112" t="s">
        <v>4</v>
      </c>
      <c r="I413" s="113">
        <f>3*240000*10/4</f>
        <v>1800000</v>
      </c>
      <c r="J413" s="113">
        <f>3*240000</f>
        <v>720000</v>
      </c>
      <c r="K413" s="113">
        <f t="shared" si="30"/>
        <v>1080000</v>
      </c>
    </row>
    <row r="414" spans="1:12" s="114" customFormat="1" ht="30">
      <c r="A414" s="112" t="s">
        <v>812</v>
      </c>
      <c r="B414" s="110" t="s">
        <v>833</v>
      </c>
      <c r="C414" s="111" t="s">
        <v>834</v>
      </c>
      <c r="D414" s="116">
        <v>3</v>
      </c>
      <c r="E414" s="72" t="s">
        <v>223</v>
      </c>
      <c r="F414" s="72" t="s">
        <v>224</v>
      </c>
      <c r="G414" s="112" t="s">
        <v>835</v>
      </c>
      <c r="H414" s="112" t="s">
        <v>4</v>
      </c>
      <c r="I414" s="113">
        <f t="shared" ref="I414:I416" si="31">3*240000*10/4</f>
        <v>1800000</v>
      </c>
      <c r="J414" s="113">
        <f t="shared" ref="J414:J416" si="32">3*240000</f>
        <v>720000</v>
      </c>
      <c r="K414" s="113">
        <f t="shared" si="30"/>
        <v>1080000</v>
      </c>
    </row>
    <row r="415" spans="1:12" s="114" customFormat="1" ht="30">
      <c r="A415" s="112" t="s">
        <v>812</v>
      </c>
      <c r="B415" s="110" t="s">
        <v>833</v>
      </c>
      <c r="C415" s="111" t="s">
        <v>834</v>
      </c>
      <c r="D415" s="116">
        <v>3</v>
      </c>
      <c r="E415" s="72" t="s">
        <v>169</v>
      </c>
      <c r="F415" s="72" t="s">
        <v>170</v>
      </c>
      <c r="G415" s="112" t="s">
        <v>835</v>
      </c>
      <c r="H415" s="112" t="s">
        <v>4</v>
      </c>
      <c r="I415" s="113">
        <f t="shared" si="31"/>
        <v>1800000</v>
      </c>
      <c r="J415" s="113">
        <f t="shared" si="32"/>
        <v>720000</v>
      </c>
      <c r="K415" s="113">
        <f t="shared" si="30"/>
        <v>1080000</v>
      </c>
    </row>
    <row r="416" spans="1:12" s="114" customFormat="1" ht="30">
      <c r="A416" s="112" t="s">
        <v>812</v>
      </c>
      <c r="B416" s="110" t="s">
        <v>833</v>
      </c>
      <c r="C416" s="111" t="s">
        <v>834</v>
      </c>
      <c r="D416" s="116">
        <v>3</v>
      </c>
      <c r="E416" s="72" t="s">
        <v>836</v>
      </c>
      <c r="F416" s="72" t="s">
        <v>837</v>
      </c>
      <c r="G416" s="112" t="s">
        <v>835</v>
      </c>
      <c r="H416" s="112" t="s">
        <v>4</v>
      </c>
      <c r="I416" s="113">
        <f t="shared" si="31"/>
        <v>1800000</v>
      </c>
      <c r="J416" s="113">
        <f t="shared" si="32"/>
        <v>720000</v>
      </c>
      <c r="K416" s="113">
        <f t="shared" si="30"/>
        <v>1080000</v>
      </c>
    </row>
    <row r="417" spans="1:11" s="99" customFormat="1">
      <c r="A417" s="59" t="s">
        <v>838</v>
      </c>
      <c r="B417" s="2" t="s">
        <v>839</v>
      </c>
      <c r="C417" s="49" t="s">
        <v>840</v>
      </c>
      <c r="D417" s="51">
        <v>2</v>
      </c>
      <c r="E417" s="4" t="s">
        <v>841</v>
      </c>
      <c r="F417" s="115" t="s">
        <v>842</v>
      </c>
      <c r="G417" s="4" t="s">
        <v>473</v>
      </c>
      <c r="H417" s="5" t="s">
        <v>843</v>
      </c>
      <c r="I417" s="98">
        <f>2*225000*10/3</f>
        <v>1500000</v>
      </c>
      <c r="J417" s="98">
        <f>2*225000</f>
        <v>450000</v>
      </c>
      <c r="K417" s="98">
        <f>I417-J417</f>
        <v>1050000</v>
      </c>
    </row>
    <row r="418" spans="1:11" s="99" customFormat="1">
      <c r="A418" s="59" t="s">
        <v>838</v>
      </c>
      <c r="B418" s="2" t="s">
        <v>839</v>
      </c>
      <c r="C418" s="49" t="s">
        <v>840</v>
      </c>
      <c r="D418" s="51">
        <v>2</v>
      </c>
      <c r="E418" s="4" t="s">
        <v>10</v>
      </c>
      <c r="F418" s="115" t="s">
        <v>11</v>
      </c>
      <c r="G418" s="4" t="s">
        <v>473</v>
      </c>
      <c r="H418" s="5" t="s">
        <v>843</v>
      </c>
      <c r="I418" s="98">
        <f t="shared" ref="I418:I419" si="33">2*225000*10/3</f>
        <v>1500000</v>
      </c>
      <c r="J418" s="98">
        <f t="shared" ref="J418:J419" si="34">2*225000</f>
        <v>450000</v>
      </c>
      <c r="K418" s="98">
        <f t="shared" ref="K418:K422" si="35">I418-J418</f>
        <v>1050000</v>
      </c>
    </row>
    <row r="419" spans="1:11" s="99" customFormat="1">
      <c r="A419" s="59" t="s">
        <v>838</v>
      </c>
      <c r="B419" s="2" t="s">
        <v>839</v>
      </c>
      <c r="C419" s="49" t="s">
        <v>840</v>
      </c>
      <c r="D419" s="51">
        <v>2</v>
      </c>
      <c r="E419" s="4" t="s">
        <v>610</v>
      </c>
      <c r="F419" s="115" t="s">
        <v>611</v>
      </c>
      <c r="G419" s="4" t="s">
        <v>612</v>
      </c>
      <c r="H419" s="5" t="s">
        <v>843</v>
      </c>
      <c r="I419" s="98">
        <f t="shared" si="33"/>
        <v>1500000</v>
      </c>
      <c r="J419" s="98">
        <f t="shared" si="34"/>
        <v>450000</v>
      </c>
      <c r="K419" s="98">
        <f t="shared" si="35"/>
        <v>1050000</v>
      </c>
    </row>
    <row r="420" spans="1:11" s="99" customFormat="1" ht="30">
      <c r="A420" s="59" t="s">
        <v>838</v>
      </c>
      <c r="B420" s="2" t="s">
        <v>844</v>
      </c>
      <c r="C420" s="49" t="s">
        <v>845</v>
      </c>
      <c r="D420" s="51">
        <v>3</v>
      </c>
      <c r="E420" s="4" t="s">
        <v>846</v>
      </c>
      <c r="F420" s="115" t="s">
        <v>847</v>
      </c>
      <c r="G420" s="4" t="s">
        <v>848</v>
      </c>
      <c r="H420" s="5" t="s">
        <v>843</v>
      </c>
      <c r="I420" s="98">
        <f t="shared" ref="I420" si="36">3*225000*10/3</f>
        <v>2250000</v>
      </c>
      <c r="J420" s="98">
        <f t="shared" ref="J420" si="37">3*225000</f>
        <v>675000</v>
      </c>
      <c r="K420" s="98">
        <f t="shared" si="35"/>
        <v>1575000</v>
      </c>
    </row>
    <row r="421" spans="1:11" s="99" customFormat="1" ht="30">
      <c r="A421" s="59" t="s">
        <v>838</v>
      </c>
      <c r="B421" s="2" t="s">
        <v>849</v>
      </c>
      <c r="C421" s="49" t="s">
        <v>850</v>
      </c>
      <c r="D421" s="130">
        <v>2</v>
      </c>
      <c r="E421" s="4" t="s">
        <v>851</v>
      </c>
      <c r="F421" s="115" t="s">
        <v>852</v>
      </c>
      <c r="G421" s="4" t="s">
        <v>848</v>
      </c>
      <c r="H421" s="5" t="s">
        <v>843</v>
      </c>
      <c r="I421" s="98">
        <f t="shared" ref="I421:I422" si="38">2*225000*10/3</f>
        <v>1500000</v>
      </c>
      <c r="J421" s="98">
        <f t="shared" ref="J421:J422" si="39">2*225000</f>
        <v>450000</v>
      </c>
      <c r="K421" s="60">
        <f t="shared" si="35"/>
        <v>1050000</v>
      </c>
    </row>
    <row r="422" spans="1:11" s="99" customFormat="1" ht="30">
      <c r="A422" s="59" t="s">
        <v>838</v>
      </c>
      <c r="B422" s="2" t="s">
        <v>849</v>
      </c>
      <c r="C422" s="49" t="s">
        <v>850</v>
      </c>
      <c r="D422" s="130">
        <v>2</v>
      </c>
      <c r="E422" s="4" t="s">
        <v>846</v>
      </c>
      <c r="F422" s="115" t="s">
        <v>847</v>
      </c>
      <c r="G422" s="4" t="s">
        <v>848</v>
      </c>
      <c r="H422" s="5" t="s">
        <v>843</v>
      </c>
      <c r="I422" s="98">
        <f t="shared" si="38"/>
        <v>1500000</v>
      </c>
      <c r="J422" s="98">
        <f t="shared" si="39"/>
        <v>450000</v>
      </c>
      <c r="K422" s="60">
        <f t="shared" si="35"/>
        <v>1050000</v>
      </c>
    </row>
    <row r="423" spans="1:11" s="99" customFormat="1" ht="30">
      <c r="A423" s="59" t="s">
        <v>838</v>
      </c>
      <c r="B423" s="51" t="s">
        <v>853</v>
      </c>
      <c r="C423" s="100" t="s">
        <v>854</v>
      </c>
      <c r="D423" s="51">
        <v>2</v>
      </c>
      <c r="E423" s="4" t="s">
        <v>846</v>
      </c>
      <c r="F423" s="115" t="s">
        <v>847</v>
      </c>
      <c r="G423" s="4" t="s">
        <v>848</v>
      </c>
      <c r="H423" s="5" t="s">
        <v>843</v>
      </c>
      <c r="I423" s="98">
        <f>2*225000*10</f>
        <v>4500000</v>
      </c>
      <c r="J423" s="98">
        <f>2*225000</f>
        <v>450000</v>
      </c>
      <c r="K423" s="98">
        <f>I423-J423</f>
        <v>4050000</v>
      </c>
    </row>
    <row r="424" spans="1:11" s="99" customFormat="1" ht="30">
      <c r="A424" s="100" t="s">
        <v>838</v>
      </c>
      <c r="B424" s="49" t="s">
        <v>855</v>
      </c>
      <c r="C424" s="49" t="s">
        <v>856</v>
      </c>
      <c r="D424" s="51">
        <v>2</v>
      </c>
      <c r="E424" s="4" t="s">
        <v>857</v>
      </c>
      <c r="F424" s="115" t="s">
        <v>858</v>
      </c>
      <c r="G424" s="4" t="s">
        <v>9</v>
      </c>
      <c r="H424" s="5" t="s">
        <v>859</v>
      </c>
      <c r="I424" s="98">
        <f t="shared" ref="I424:I427" si="40">2*225000*10/6</f>
        <v>750000</v>
      </c>
      <c r="J424" s="98">
        <f t="shared" ref="J424:J427" si="41">2*225000</f>
        <v>450000</v>
      </c>
      <c r="K424" s="98">
        <f t="shared" ref="K424:K429" si="42">I424-J424</f>
        <v>300000</v>
      </c>
    </row>
    <row r="425" spans="1:11" s="99" customFormat="1" ht="30">
      <c r="A425" s="100" t="s">
        <v>838</v>
      </c>
      <c r="B425" s="49" t="s">
        <v>855</v>
      </c>
      <c r="C425" s="49" t="s">
        <v>856</v>
      </c>
      <c r="D425" s="51">
        <v>2</v>
      </c>
      <c r="E425" s="4" t="s">
        <v>577</v>
      </c>
      <c r="F425" s="115" t="s">
        <v>578</v>
      </c>
      <c r="G425" s="4" t="s">
        <v>569</v>
      </c>
      <c r="H425" s="5" t="s">
        <v>859</v>
      </c>
      <c r="I425" s="98">
        <f t="shared" si="40"/>
        <v>750000</v>
      </c>
      <c r="J425" s="98">
        <f t="shared" si="41"/>
        <v>450000</v>
      </c>
      <c r="K425" s="98">
        <f t="shared" si="42"/>
        <v>300000</v>
      </c>
    </row>
    <row r="426" spans="1:11" s="99" customFormat="1" ht="30">
      <c r="A426" s="100" t="s">
        <v>838</v>
      </c>
      <c r="B426" s="49" t="s">
        <v>855</v>
      </c>
      <c r="C426" s="49" t="s">
        <v>856</v>
      </c>
      <c r="D426" s="51">
        <v>2</v>
      </c>
      <c r="E426" s="4" t="s">
        <v>851</v>
      </c>
      <c r="F426" s="115" t="s">
        <v>852</v>
      </c>
      <c r="G426" s="4" t="s">
        <v>848</v>
      </c>
      <c r="H426" s="5" t="s">
        <v>843</v>
      </c>
      <c r="I426" s="98">
        <f t="shared" si="40"/>
        <v>750000</v>
      </c>
      <c r="J426" s="98">
        <f t="shared" si="41"/>
        <v>450000</v>
      </c>
      <c r="K426" s="98">
        <f t="shared" si="42"/>
        <v>300000</v>
      </c>
    </row>
    <row r="427" spans="1:11" s="99" customFormat="1" ht="30">
      <c r="A427" s="100" t="s">
        <v>838</v>
      </c>
      <c r="B427" s="49" t="s">
        <v>855</v>
      </c>
      <c r="C427" s="49" t="s">
        <v>856</v>
      </c>
      <c r="D427" s="51">
        <v>2</v>
      </c>
      <c r="E427" s="4" t="s">
        <v>846</v>
      </c>
      <c r="F427" s="115" t="s">
        <v>847</v>
      </c>
      <c r="G427" s="4" t="s">
        <v>848</v>
      </c>
      <c r="H427" s="5" t="s">
        <v>843</v>
      </c>
      <c r="I427" s="98">
        <f t="shared" si="40"/>
        <v>750000</v>
      </c>
      <c r="J427" s="98">
        <f t="shared" si="41"/>
        <v>450000</v>
      </c>
      <c r="K427" s="98">
        <f t="shared" si="42"/>
        <v>300000</v>
      </c>
    </row>
    <row r="428" spans="1:11" s="99" customFormat="1" ht="30">
      <c r="A428" s="100" t="s">
        <v>838</v>
      </c>
      <c r="B428" s="49" t="s">
        <v>860</v>
      </c>
      <c r="C428" s="49" t="s">
        <v>861</v>
      </c>
      <c r="D428" s="51">
        <v>3</v>
      </c>
      <c r="E428" s="4" t="s">
        <v>851</v>
      </c>
      <c r="F428" s="115" t="s">
        <v>852</v>
      </c>
      <c r="G428" s="4" t="s">
        <v>848</v>
      </c>
      <c r="H428" s="5" t="s">
        <v>843</v>
      </c>
      <c r="I428" s="98">
        <f t="shared" ref="I428:I429" si="43">3*225000*10/4</f>
        <v>1687500</v>
      </c>
      <c r="J428" s="98">
        <f t="shared" ref="J428:J429" si="44">3*225000</f>
        <v>675000</v>
      </c>
      <c r="K428" s="98">
        <f t="shared" si="42"/>
        <v>1012500</v>
      </c>
    </row>
    <row r="429" spans="1:11" s="99" customFormat="1" ht="30">
      <c r="A429" s="100" t="s">
        <v>838</v>
      </c>
      <c r="B429" s="49" t="s">
        <v>860</v>
      </c>
      <c r="C429" s="49" t="s">
        <v>861</v>
      </c>
      <c r="D429" s="51">
        <v>3</v>
      </c>
      <c r="E429" s="4" t="s">
        <v>120</v>
      </c>
      <c r="F429" s="115" t="s">
        <v>121</v>
      </c>
      <c r="G429" s="4" t="s">
        <v>122</v>
      </c>
      <c r="H429" s="5" t="s">
        <v>862</v>
      </c>
      <c r="I429" s="98">
        <f t="shared" si="43"/>
        <v>1687500</v>
      </c>
      <c r="J429" s="98">
        <f t="shared" si="44"/>
        <v>675000</v>
      </c>
      <c r="K429" s="98">
        <f t="shared" si="42"/>
        <v>1012500</v>
      </c>
    </row>
    <row r="430" spans="1:11" s="107" customFormat="1" ht="30">
      <c r="A430" s="116" t="s">
        <v>863</v>
      </c>
      <c r="B430" s="116" t="s">
        <v>734</v>
      </c>
      <c r="C430" s="117" t="s">
        <v>864</v>
      </c>
      <c r="D430" s="116">
        <v>2</v>
      </c>
      <c r="E430" s="72" t="s">
        <v>471</v>
      </c>
      <c r="F430" s="72" t="s">
        <v>472</v>
      </c>
      <c r="G430" s="118" t="s">
        <v>6</v>
      </c>
      <c r="H430" s="112" t="s">
        <v>4</v>
      </c>
      <c r="I430" s="119">
        <f>2*225000*10</f>
        <v>4500000</v>
      </c>
      <c r="J430" s="119">
        <v>450000</v>
      </c>
      <c r="K430" s="119">
        <f>I430-J430</f>
        <v>4050000</v>
      </c>
    </row>
    <row r="431" spans="1:11" s="107" customFormat="1" ht="30">
      <c r="A431" s="116" t="s">
        <v>863</v>
      </c>
      <c r="B431" s="110" t="s">
        <v>865</v>
      </c>
      <c r="C431" s="111" t="s">
        <v>866</v>
      </c>
      <c r="D431" s="116">
        <v>3</v>
      </c>
      <c r="E431" s="72" t="s">
        <v>471</v>
      </c>
      <c r="F431" s="72" t="s">
        <v>472</v>
      </c>
      <c r="G431" s="112" t="s">
        <v>6</v>
      </c>
      <c r="H431" s="112" t="s">
        <v>4</v>
      </c>
      <c r="I431" s="119">
        <f>3*225000*10/3</f>
        <v>2250000</v>
      </c>
      <c r="J431" s="119">
        <f>3*225000</f>
        <v>675000</v>
      </c>
      <c r="K431" s="119">
        <f>I431-J431</f>
        <v>1575000</v>
      </c>
    </row>
    <row r="432" spans="1:11" s="107" customFormat="1" ht="30">
      <c r="A432" s="116" t="s">
        <v>863</v>
      </c>
      <c r="B432" s="110" t="s">
        <v>865</v>
      </c>
      <c r="C432" s="111" t="s">
        <v>866</v>
      </c>
      <c r="D432" s="116">
        <v>3</v>
      </c>
      <c r="E432" s="72" t="s">
        <v>867</v>
      </c>
      <c r="F432" s="72" t="s">
        <v>868</v>
      </c>
      <c r="G432" s="112" t="s">
        <v>6</v>
      </c>
      <c r="H432" s="112" t="s">
        <v>821</v>
      </c>
      <c r="I432" s="119">
        <f t="shared" ref="I432" si="45">3*225000*10/3</f>
        <v>2250000</v>
      </c>
      <c r="J432" s="119">
        <f t="shared" ref="J432" si="46">3*225000</f>
        <v>675000</v>
      </c>
      <c r="K432" s="119">
        <f t="shared" ref="K432" si="47">I432-J432</f>
        <v>1575000</v>
      </c>
    </row>
    <row r="433" spans="1:13" s="107" customFormat="1" ht="30">
      <c r="A433" s="116" t="s">
        <v>863</v>
      </c>
      <c r="B433" s="116" t="s">
        <v>869</v>
      </c>
      <c r="C433" s="117" t="s">
        <v>870</v>
      </c>
      <c r="D433" s="116">
        <v>2</v>
      </c>
      <c r="E433" s="72" t="s">
        <v>871</v>
      </c>
      <c r="F433" s="72" t="s">
        <v>872</v>
      </c>
      <c r="G433" s="112" t="s">
        <v>873</v>
      </c>
      <c r="H433" s="112" t="s">
        <v>4</v>
      </c>
      <c r="I433" s="119">
        <f>2*265000*10</f>
        <v>5300000</v>
      </c>
      <c r="J433" s="119"/>
      <c r="K433" s="119">
        <f>I433-J433</f>
        <v>5300000</v>
      </c>
    </row>
    <row r="434" spans="1:13" ht="15.75">
      <c r="A434" s="132"/>
      <c r="B434" s="133"/>
      <c r="C434" s="133" t="s">
        <v>874</v>
      </c>
      <c r="D434" s="59"/>
      <c r="E434" s="94"/>
      <c r="F434" s="134"/>
      <c r="G434" s="133"/>
      <c r="H434" s="132"/>
      <c r="I434" s="135"/>
      <c r="J434" s="135"/>
      <c r="K434" s="135">
        <f>SUM(K7:K433)</f>
        <v>306902448.41269839</v>
      </c>
    </row>
    <row r="435" spans="1:13">
      <c r="F435" s="121"/>
      <c r="G435" s="120"/>
    </row>
    <row r="436" spans="1:13">
      <c r="F436" s="121"/>
      <c r="G436" s="120"/>
    </row>
    <row r="437" spans="1:13">
      <c r="F437" s="121"/>
      <c r="G437" s="120"/>
    </row>
    <row r="438" spans="1:13">
      <c r="F438" s="121"/>
      <c r="G438" s="120"/>
    </row>
    <row r="439" spans="1:13">
      <c r="A439" s="123"/>
      <c r="B439" s="123"/>
      <c r="C439" s="123"/>
      <c r="F439" s="121"/>
      <c r="G439" s="124"/>
      <c r="H439" s="12"/>
      <c r="I439" s="125"/>
      <c r="J439" s="125"/>
      <c r="K439" s="125"/>
    </row>
    <row r="440" spans="1:13">
      <c r="F440" s="126"/>
      <c r="G440" s="127"/>
    </row>
    <row r="442" spans="1:13" s="129" customFormat="1">
      <c r="A442" s="12"/>
      <c r="B442" s="120"/>
      <c r="C442" s="15"/>
      <c r="D442" s="12"/>
      <c r="E442" s="15"/>
      <c r="F442" s="128"/>
      <c r="G442" s="15"/>
      <c r="H442" s="120"/>
      <c r="I442" s="122"/>
      <c r="J442" s="122"/>
      <c r="K442" s="122"/>
      <c r="L442" s="15"/>
      <c r="M442" s="15"/>
    </row>
  </sheetData>
  <mergeCells count="28">
    <mergeCell ref="A439:C439"/>
    <mergeCell ref="A401:A402"/>
    <mergeCell ref="B401:B402"/>
    <mergeCell ref="C401:C402"/>
    <mergeCell ref="D401:D402"/>
    <mergeCell ref="H401:H402"/>
    <mergeCell ref="A404:A405"/>
    <mergeCell ref="B404:B405"/>
    <mergeCell ref="H392:H393"/>
    <mergeCell ref="B396:B398"/>
    <mergeCell ref="H396:H398"/>
    <mergeCell ref="A399:A400"/>
    <mergeCell ref="B399:B400"/>
    <mergeCell ref="C399:C400"/>
    <mergeCell ref="D399:D400"/>
    <mergeCell ref="H399:H400"/>
    <mergeCell ref="H382:H385"/>
    <mergeCell ref="A390:A391"/>
    <mergeCell ref="B390:B391"/>
    <mergeCell ref="C390:C391"/>
    <mergeCell ref="D390:D391"/>
    <mergeCell ref="H390:H391"/>
    <mergeCell ref="A1:C1"/>
    <mergeCell ref="E1:H1"/>
    <mergeCell ref="F2:H2"/>
    <mergeCell ref="A3:H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 HOP THIEU DUOI 10 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2017-07-06T08:52:39Z</dcterms:created>
  <dcterms:modified xsi:type="dcterms:W3CDTF">2017-09-25T04:02:48Z</dcterms:modified>
</cp:coreProperties>
</file>